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22965" windowHeight="14100"/>
  </bookViews>
  <sheets>
    <sheet name="施設毎の％の比較" sheetId="12" r:id="rId1"/>
    <sheet name="2008-2012総合点数の比較" sheetId="7" r:id="rId2"/>
    <sheet name="総合点数の変遷" sheetId="16" r:id="rId3"/>
    <sheet name="2008年" sheetId="8" r:id="rId4"/>
    <sheet name="2009年" sheetId="9" r:id="rId5"/>
    <sheet name="2010年" sheetId="10" r:id="rId6"/>
    <sheet name="2011年" sheetId="11" r:id="rId7"/>
    <sheet name="2012年" sheetId="14" r:id="rId8"/>
    <sheet name="問2-4" sheetId="13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AZ10" i="12"/>
  <c r="AZ11"/>
  <c r="AZ12"/>
  <c r="AZ13"/>
  <c r="AZ9"/>
  <c r="G44" i="16"/>
  <c r="F44"/>
  <c r="BG4" i="1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6"/>
  <c r="BG47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6"/>
  <c r="BF47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6"/>
  <c r="BE47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6"/>
  <c r="BD47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6"/>
  <c r="AZ47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6"/>
  <c r="AY47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6"/>
  <c r="AX47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6"/>
  <c r="AW47"/>
  <c r="AU46"/>
  <c r="AU47"/>
  <c r="AT46"/>
  <c r="AT47"/>
  <c r="AS46"/>
  <c r="AS47"/>
  <c r="AR46"/>
  <c r="AR47"/>
  <c r="AP46"/>
  <c r="AP47"/>
  <c r="AO46"/>
  <c r="AO47"/>
  <c r="AN46"/>
  <c r="AN47"/>
  <c r="AM46"/>
  <c r="AM47"/>
  <c r="AK46"/>
  <c r="AK47"/>
  <c r="AJ46"/>
  <c r="AJ47"/>
  <c r="AI46"/>
  <c r="AI47"/>
  <c r="AH46"/>
  <c r="AH47"/>
  <c r="AF46"/>
  <c r="AF47"/>
  <c r="AE46"/>
  <c r="AE47"/>
  <c r="AD46"/>
  <c r="AD47"/>
  <c r="AC46"/>
  <c r="AC47"/>
  <c r="AA46"/>
  <c r="AA47"/>
  <c r="Z46"/>
  <c r="Z47"/>
  <c r="Y46"/>
  <c r="Y47"/>
  <c r="X46"/>
  <c r="X47"/>
  <c r="V46"/>
  <c r="V47"/>
  <c r="U46"/>
  <c r="U47"/>
  <c r="T46"/>
  <c r="T47"/>
  <c r="S46"/>
  <c r="S47"/>
  <c r="Q46"/>
  <c r="Q47"/>
  <c r="P46"/>
  <c r="P47"/>
  <c r="O46"/>
  <c r="O47"/>
  <c r="N46"/>
  <c r="N47"/>
  <c r="L46"/>
  <c r="L47"/>
  <c r="K46"/>
  <c r="K47"/>
  <c r="J46"/>
  <c r="J47"/>
  <c r="I46"/>
  <c r="I47"/>
  <c r="G46"/>
  <c r="G47"/>
  <c r="F46"/>
  <c r="F47"/>
  <c r="E46"/>
  <c r="E47"/>
  <c r="D46"/>
  <c r="D47"/>
  <c r="AB4"/>
  <c r="AG4"/>
  <c r="AL4"/>
  <c r="BC4"/>
  <c r="AB5"/>
  <c r="AG5"/>
  <c r="AL5"/>
  <c r="BC5"/>
  <c r="AB6"/>
  <c r="AG6"/>
  <c r="AL6"/>
  <c r="BC6"/>
  <c r="AB7"/>
  <c r="AG7"/>
  <c r="AL7"/>
  <c r="BC7"/>
  <c r="AB8"/>
  <c r="AG8"/>
  <c r="AL8"/>
  <c r="BC8"/>
  <c r="AB9"/>
  <c r="AG9"/>
  <c r="AL9"/>
  <c r="BC9"/>
  <c r="AB10"/>
  <c r="AG10"/>
  <c r="AL10"/>
  <c r="BC10"/>
  <c r="AB11"/>
  <c r="AG11"/>
  <c r="AL11"/>
  <c r="BC11"/>
  <c r="AB12"/>
  <c r="AG12"/>
  <c r="AL12"/>
  <c r="BC12"/>
  <c r="AB13"/>
  <c r="AG13"/>
  <c r="AL13"/>
  <c r="BC13"/>
  <c r="AB14"/>
  <c r="AG14"/>
  <c r="AL14"/>
  <c r="BC14"/>
  <c r="AB15"/>
  <c r="AG15"/>
  <c r="AL15"/>
  <c r="BC15"/>
  <c r="AB16"/>
  <c r="AG16"/>
  <c r="AL16"/>
  <c r="BC16"/>
  <c r="AB17"/>
  <c r="AG17"/>
  <c r="AL17"/>
  <c r="BC17"/>
  <c r="AB18"/>
  <c r="AG18"/>
  <c r="AL18"/>
  <c r="BC18"/>
  <c r="AB19"/>
  <c r="AG19"/>
  <c r="AL19"/>
  <c r="BC19"/>
  <c r="AB20"/>
  <c r="AG20"/>
  <c r="AL20"/>
  <c r="BC20"/>
  <c r="AB21"/>
  <c r="AG21"/>
  <c r="AL21"/>
  <c r="BC21"/>
  <c r="AB22"/>
  <c r="AG22"/>
  <c r="AL22"/>
  <c r="BC22"/>
  <c r="AB23"/>
  <c r="AG23"/>
  <c r="AL23"/>
  <c r="BC23"/>
  <c r="AB24"/>
  <c r="AG24"/>
  <c r="AL24"/>
  <c r="BC24"/>
  <c r="AB25"/>
  <c r="AG25"/>
  <c r="AL25"/>
  <c r="BC25"/>
  <c r="AB26"/>
  <c r="AG26"/>
  <c r="AL26"/>
  <c r="BC26"/>
  <c r="AB27"/>
  <c r="AG27"/>
  <c r="AL27"/>
  <c r="BC27"/>
  <c r="AB28"/>
  <c r="AG28"/>
  <c r="AL28"/>
  <c r="BC28"/>
  <c r="AB29"/>
  <c r="AG29"/>
  <c r="AL29"/>
  <c r="BC29"/>
  <c r="AB30"/>
  <c r="AG30"/>
  <c r="AL30"/>
  <c r="BC30"/>
  <c r="AB31"/>
  <c r="AG31"/>
  <c r="AL31"/>
  <c r="BC31"/>
  <c r="AB32"/>
  <c r="AG32"/>
  <c r="AL32"/>
  <c r="BC32"/>
  <c r="AB33"/>
  <c r="AG33"/>
  <c r="AL33"/>
  <c r="BC33"/>
  <c r="AB34"/>
  <c r="AG34"/>
  <c r="AL34"/>
  <c r="BC34"/>
  <c r="AB35"/>
  <c r="AG35"/>
  <c r="AL35"/>
  <c r="BC35"/>
  <c r="AB36"/>
  <c r="AG36"/>
  <c r="AL36"/>
  <c r="BC36"/>
  <c r="AB37"/>
  <c r="AG37"/>
  <c r="AL37"/>
  <c r="BC37"/>
  <c r="AB38"/>
  <c r="AG38"/>
  <c r="AL38"/>
  <c r="BC38"/>
  <c r="AB39"/>
  <c r="AG39"/>
  <c r="AL39"/>
  <c r="BC39"/>
  <c r="AB40"/>
  <c r="AG40"/>
  <c r="AL40"/>
  <c r="BC40"/>
  <c r="AB41"/>
  <c r="AG41"/>
  <c r="AL41"/>
  <c r="BC41"/>
  <c r="AB42"/>
  <c r="AG42"/>
  <c r="AL42"/>
  <c r="BC42"/>
  <c r="AB43"/>
  <c r="AG43"/>
  <c r="AL43"/>
  <c r="BC43"/>
  <c r="AB44"/>
  <c r="AG44"/>
  <c r="AL44"/>
  <c r="AQ44"/>
  <c r="BC44"/>
  <c r="BC46"/>
  <c r="C4"/>
  <c r="H4"/>
  <c r="M4"/>
  <c r="R4"/>
  <c r="W4"/>
  <c r="AV4"/>
  <c r="BA4"/>
  <c r="C5"/>
  <c r="H5"/>
  <c r="M5"/>
  <c r="R5"/>
  <c r="W5"/>
  <c r="AV5"/>
  <c r="BA5"/>
  <c r="C6"/>
  <c r="H6"/>
  <c r="M6"/>
  <c r="R6"/>
  <c r="W6"/>
  <c r="AV6"/>
  <c r="BA6"/>
  <c r="C7"/>
  <c r="H7"/>
  <c r="M7"/>
  <c r="R7"/>
  <c r="W7"/>
  <c r="AV7"/>
  <c r="BA7"/>
  <c r="C8"/>
  <c r="H8"/>
  <c r="M8"/>
  <c r="R8"/>
  <c r="W8"/>
  <c r="AV8"/>
  <c r="BA8"/>
  <c r="C9"/>
  <c r="H9"/>
  <c r="M9"/>
  <c r="R9"/>
  <c r="W9"/>
  <c r="AV9"/>
  <c r="BA9"/>
  <c r="C10"/>
  <c r="H10"/>
  <c r="M10"/>
  <c r="R10"/>
  <c r="W10"/>
  <c r="AV10"/>
  <c r="BA10"/>
  <c r="C11"/>
  <c r="H11"/>
  <c r="M11"/>
  <c r="R11"/>
  <c r="W11"/>
  <c r="AV11"/>
  <c r="BA11"/>
  <c r="C12"/>
  <c r="H12"/>
  <c r="M12"/>
  <c r="R12"/>
  <c r="W12"/>
  <c r="AV12"/>
  <c r="BA12"/>
  <c r="C13"/>
  <c r="H13"/>
  <c r="M13"/>
  <c r="R13"/>
  <c r="W13"/>
  <c r="AV13"/>
  <c r="BA13"/>
  <c r="C14"/>
  <c r="H14"/>
  <c r="M14"/>
  <c r="R14"/>
  <c r="W14"/>
  <c r="AV14"/>
  <c r="BA14"/>
  <c r="C15"/>
  <c r="H15"/>
  <c r="M15"/>
  <c r="R15"/>
  <c r="W15"/>
  <c r="AV15"/>
  <c r="BA15"/>
  <c r="C16"/>
  <c r="H16"/>
  <c r="M16"/>
  <c r="R16"/>
  <c r="W16"/>
  <c r="AV16"/>
  <c r="BA16"/>
  <c r="C17"/>
  <c r="H17"/>
  <c r="M17"/>
  <c r="R17"/>
  <c r="W17"/>
  <c r="AV17"/>
  <c r="BA17"/>
  <c r="C18"/>
  <c r="H18"/>
  <c r="M18"/>
  <c r="R18"/>
  <c r="W18"/>
  <c r="AV18"/>
  <c r="BA18"/>
  <c r="C19"/>
  <c r="H19"/>
  <c r="M19"/>
  <c r="R19"/>
  <c r="W19"/>
  <c r="AV19"/>
  <c r="BA19"/>
  <c r="C20"/>
  <c r="H20"/>
  <c r="M20"/>
  <c r="R20"/>
  <c r="W20"/>
  <c r="AV20"/>
  <c r="BA20"/>
  <c r="C21"/>
  <c r="H21"/>
  <c r="M21"/>
  <c r="R21"/>
  <c r="W21"/>
  <c r="AV21"/>
  <c r="BA21"/>
  <c r="C22"/>
  <c r="H22"/>
  <c r="M22"/>
  <c r="R22"/>
  <c r="W22"/>
  <c r="AV22"/>
  <c r="BA22"/>
  <c r="C23"/>
  <c r="H23"/>
  <c r="M23"/>
  <c r="R23"/>
  <c r="W23"/>
  <c r="AV23"/>
  <c r="BA23"/>
  <c r="C24"/>
  <c r="H24"/>
  <c r="M24"/>
  <c r="R24"/>
  <c r="W24"/>
  <c r="AV24"/>
  <c r="BA24"/>
  <c r="C25"/>
  <c r="H25"/>
  <c r="M25"/>
  <c r="R25"/>
  <c r="W25"/>
  <c r="AV25"/>
  <c r="BA25"/>
  <c r="C26"/>
  <c r="H26"/>
  <c r="M26"/>
  <c r="R26"/>
  <c r="W26"/>
  <c r="AV26"/>
  <c r="BA26"/>
  <c r="C27"/>
  <c r="H27"/>
  <c r="M27"/>
  <c r="R27"/>
  <c r="W27"/>
  <c r="AV27"/>
  <c r="BA27"/>
  <c r="C28"/>
  <c r="H28"/>
  <c r="M28"/>
  <c r="R28"/>
  <c r="W28"/>
  <c r="AV28"/>
  <c r="BA28"/>
  <c r="C29"/>
  <c r="H29"/>
  <c r="M29"/>
  <c r="R29"/>
  <c r="W29"/>
  <c r="AV29"/>
  <c r="BA29"/>
  <c r="C30"/>
  <c r="H30"/>
  <c r="M30"/>
  <c r="R30"/>
  <c r="W30"/>
  <c r="AV30"/>
  <c r="BA30"/>
  <c r="C31"/>
  <c r="H31"/>
  <c r="M31"/>
  <c r="R31"/>
  <c r="W31"/>
  <c r="AV31"/>
  <c r="BA31"/>
  <c r="C32"/>
  <c r="H32"/>
  <c r="M32"/>
  <c r="R32"/>
  <c r="W32"/>
  <c r="AV32"/>
  <c r="BA32"/>
  <c r="C33"/>
  <c r="H33"/>
  <c r="M33"/>
  <c r="R33"/>
  <c r="W33"/>
  <c r="AV33"/>
  <c r="BA33"/>
  <c r="C34"/>
  <c r="H34"/>
  <c r="M34"/>
  <c r="R34"/>
  <c r="W34"/>
  <c r="AV34"/>
  <c r="BA34"/>
  <c r="C35"/>
  <c r="H35"/>
  <c r="M35"/>
  <c r="R35"/>
  <c r="W35"/>
  <c r="AV35"/>
  <c r="BA35"/>
  <c r="C36"/>
  <c r="H36"/>
  <c r="M36"/>
  <c r="R36"/>
  <c r="W36"/>
  <c r="AV36"/>
  <c r="BA36"/>
  <c r="C37"/>
  <c r="H37"/>
  <c r="M37"/>
  <c r="R37"/>
  <c r="W37"/>
  <c r="AV37"/>
  <c r="BA37"/>
  <c r="C38"/>
  <c r="H38"/>
  <c r="M38"/>
  <c r="R38"/>
  <c r="W38"/>
  <c r="AV38"/>
  <c r="BA38"/>
  <c r="C39"/>
  <c r="H39"/>
  <c r="M39"/>
  <c r="R39"/>
  <c r="W39"/>
  <c r="AV39"/>
  <c r="BA39"/>
  <c r="C40"/>
  <c r="H40"/>
  <c r="M40"/>
  <c r="R40"/>
  <c r="W40"/>
  <c r="AV40"/>
  <c r="BA40"/>
  <c r="C41"/>
  <c r="H41"/>
  <c r="M41"/>
  <c r="R41"/>
  <c r="W41"/>
  <c r="AV41"/>
  <c r="BA41"/>
  <c r="C42"/>
  <c r="H42"/>
  <c r="M42"/>
  <c r="R42"/>
  <c r="W42"/>
  <c r="AV42"/>
  <c r="BA42"/>
  <c r="C43"/>
  <c r="H43"/>
  <c r="M43"/>
  <c r="R43"/>
  <c r="W43"/>
  <c r="AV43"/>
  <c r="BA43"/>
  <c r="C44"/>
  <c r="H44"/>
  <c r="M44"/>
  <c r="R44"/>
  <c r="W44"/>
  <c r="AV44"/>
  <c r="BA44"/>
  <c r="BA46"/>
  <c r="AV46"/>
  <c r="AQ46"/>
  <c r="AL46"/>
  <c r="AG46"/>
  <c r="AB46"/>
  <c r="W46"/>
  <c r="R46"/>
  <c r="M46"/>
  <c r="H46"/>
  <c r="C46"/>
  <c r="S45" i="7"/>
  <c r="BD47" i="8"/>
  <c r="BE47"/>
  <c r="BF47"/>
  <c r="BC47"/>
  <c r="BF44"/>
  <c r="BE44"/>
  <c r="BD44"/>
  <c r="BC44"/>
  <c r="BB44"/>
  <c r="BF43"/>
  <c r="BE43"/>
  <c r="BD43"/>
  <c r="BC43"/>
  <c r="BB43"/>
  <c r="BF42"/>
  <c r="BE42"/>
  <c r="BD42"/>
  <c r="BC42"/>
  <c r="BB42"/>
  <c r="BF41"/>
  <c r="BE41"/>
  <c r="BD41"/>
  <c r="BC41"/>
  <c r="BB41"/>
  <c r="BF40"/>
  <c r="BE40"/>
  <c r="BD40"/>
  <c r="BC40"/>
  <c r="BB40"/>
  <c r="BF39"/>
  <c r="BE39"/>
  <c r="BD39"/>
  <c r="BC39"/>
  <c r="BB39"/>
  <c r="BF38"/>
  <c r="BE38"/>
  <c r="BD38"/>
  <c r="BC38"/>
  <c r="BB38"/>
  <c r="BF37"/>
  <c r="BE37"/>
  <c r="BD37"/>
  <c r="BC37"/>
  <c r="BB37"/>
  <c r="BF36"/>
  <c r="BE36"/>
  <c r="BD36"/>
  <c r="BC36"/>
  <c r="BB36"/>
  <c r="BF35"/>
  <c r="BE35"/>
  <c r="BD35"/>
  <c r="BC35"/>
  <c r="BB35"/>
  <c r="BF34"/>
  <c r="BE34"/>
  <c r="BD34"/>
  <c r="BC34"/>
  <c r="BB34"/>
  <c r="BF33"/>
  <c r="BE33"/>
  <c r="BD33"/>
  <c r="BC33"/>
  <c r="BB33"/>
  <c r="BF32"/>
  <c r="BE32"/>
  <c r="BD32"/>
  <c r="BC32"/>
  <c r="BB32"/>
  <c r="BF31"/>
  <c r="BE31"/>
  <c r="BD31"/>
  <c r="BC31"/>
  <c r="BB31"/>
  <c r="BF30"/>
  <c r="BE30"/>
  <c r="BD30"/>
  <c r="BC30"/>
  <c r="BB30"/>
  <c r="BF29"/>
  <c r="BE29"/>
  <c r="BD29"/>
  <c r="BC29"/>
  <c r="BB29"/>
  <c r="BF28"/>
  <c r="BE28"/>
  <c r="BD28"/>
  <c r="BC28"/>
  <c r="BB28"/>
  <c r="BF27"/>
  <c r="BE27"/>
  <c r="BD27"/>
  <c r="BC27"/>
  <c r="BB27"/>
  <c r="BF26"/>
  <c r="BE26"/>
  <c r="BD26"/>
  <c r="BC26"/>
  <c r="BB26"/>
  <c r="BF25"/>
  <c r="BE25"/>
  <c r="BD25"/>
  <c r="BC25"/>
  <c r="BB25"/>
  <c r="BF24"/>
  <c r="BE24"/>
  <c r="BD24"/>
  <c r="BC24"/>
  <c r="BB24"/>
  <c r="BF23"/>
  <c r="BE23"/>
  <c r="BD23"/>
  <c r="BC23"/>
  <c r="BB23"/>
  <c r="BF22"/>
  <c r="BE22"/>
  <c r="BD22"/>
  <c r="BC22"/>
  <c r="BB22"/>
  <c r="BF21"/>
  <c r="BE21"/>
  <c r="BD21"/>
  <c r="BC21"/>
  <c r="BB21"/>
  <c r="BF20"/>
  <c r="BE20"/>
  <c r="BD20"/>
  <c r="BC20"/>
  <c r="BB20"/>
  <c r="BF19"/>
  <c r="BE19"/>
  <c r="BD19"/>
  <c r="BC19"/>
  <c r="BB19"/>
  <c r="BF18"/>
  <c r="BE18"/>
  <c r="BD18"/>
  <c r="BC18"/>
  <c r="BB18"/>
  <c r="BF17"/>
  <c r="BE17"/>
  <c r="BD17"/>
  <c r="BC17"/>
  <c r="BB17"/>
  <c r="BF16"/>
  <c r="BE16"/>
  <c r="BD16"/>
  <c r="BC16"/>
  <c r="BB16"/>
  <c r="BF15"/>
  <c r="BE15"/>
  <c r="BD15"/>
  <c r="BC15"/>
  <c r="BB15"/>
  <c r="BF14"/>
  <c r="BE14"/>
  <c r="BD14"/>
  <c r="BC14"/>
  <c r="BB14"/>
  <c r="BF13"/>
  <c r="BE13"/>
  <c r="BD13"/>
  <c r="BC13"/>
  <c r="BB13"/>
  <c r="BF12"/>
  <c r="BE12"/>
  <c r="BD12"/>
  <c r="BC12"/>
  <c r="BB12"/>
  <c r="BF11"/>
  <c r="BE11"/>
  <c r="BD11"/>
  <c r="BC11"/>
  <c r="BB11"/>
  <c r="BF10"/>
  <c r="BE10"/>
  <c r="BD10"/>
  <c r="BC10"/>
  <c r="BB10"/>
  <c r="BF9"/>
  <c r="BE9"/>
  <c r="BD9"/>
  <c r="BC9"/>
  <c r="BB9"/>
  <c r="BF8"/>
  <c r="BE8"/>
  <c r="BD8"/>
  <c r="BC8"/>
  <c r="BB8"/>
  <c r="BF7"/>
  <c r="BE7"/>
  <c r="BD7"/>
  <c r="BC7"/>
  <c r="BB7"/>
  <c r="BF6"/>
  <c r="BE6"/>
  <c r="BD6"/>
  <c r="BC6"/>
  <c r="BB6"/>
  <c r="BF5"/>
  <c r="BE5"/>
  <c r="BD5"/>
  <c r="BC5"/>
  <c r="BB5"/>
  <c r="BF4"/>
  <c r="BF46"/>
  <c r="BE4"/>
  <c r="BE46"/>
  <c r="BD4"/>
  <c r="BD46"/>
  <c r="BC4"/>
  <c r="BC46"/>
  <c r="BB4"/>
  <c r="BB46"/>
  <c r="BD47" i="9"/>
  <c r="BE47"/>
  <c r="BF47"/>
  <c r="BC47"/>
  <c r="BF44"/>
  <c r="BE44"/>
  <c r="BD44"/>
  <c r="BC44"/>
  <c r="BB44"/>
  <c r="BF43"/>
  <c r="BE43"/>
  <c r="BD43"/>
  <c r="BC43"/>
  <c r="BB43"/>
  <c r="BF42"/>
  <c r="BE42"/>
  <c r="BD42"/>
  <c r="BC42"/>
  <c r="BB42"/>
  <c r="BF41"/>
  <c r="BE41"/>
  <c r="BD41"/>
  <c r="BC41"/>
  <c r="BB41"/>
  <c r="BF40"/>
  <c r="BE40"/>
  <c r="BD40"/>
  <c r="BC40"/>
  <c r="BB40"/>
  <c r="BF39"/>
  <c r="BE39"/>
  <c r="BD39"/>
  <c r="BC39"/>
  <c r="BB39"/>
  <c r="BF38"/>
  <c r="BE38"/>
  <c r="BD38"/>
  <c r="BC38"/>
  <c r="BB38"/>
  <c r="BF37"/>
  <c r="BE37"/>
  <c r="BD37"/>
  <c r="BC37"/>
  <c r="BB37"/>
  <c r="BF36"/>
  <c r="BE36"/>
  <c r="BD36"/>
  <c r="BC36"/>
  <c r="BB36"/>
  <c r="BF35"/>
  <c r="BE35"/>
  <c r="BD35"/>
  <c r="BC35"/>
  <c r="BB35"/>
  <c r="BF34"/>
  <c r="BE34"/>
  <c r="BD34"/>
  <c r="BC34"/>
  <c r="BB34"/>
  <c r="BF33"/>
  <c r="BE33"/>
  <c r="BD33"/>
  <c r="BC33"/>
  <c r="BB33"/>
  <c r="BF32"/>
  <c r="BE32"/>
  <c r="BD32"/>
  <c r="BC32"/>
  <c r="BB32"/>
  <c r="BF31"/>
  <c r="BE31"/>
  <c r="BD31"/>
  <c r="BC31"/>
  <c r="BB31"/>
  <c r="BF30"/>
  <c r="BE30"/>
  <c r="BD30"/>
  <c r="BC30"/>
  <c r="BB30"/>
  <c r="BF29"/>
  <c r="BE29"/>
  <c r="BD29"/>
  <c r="BC29"/>
  <c r="BB29"/>
  <c r="BF28"/>
  <c r="BE28"/>
  <c r="BD28"/>
  <c r="BC28"/>
  <c r="BB28"/>
  <c r="BF27"/>
  <c r="BE27"/>
  <c r="BD27"/>
  <c r="BC27"/>
  <c r="BB27"/>
  <c r="BF26"/>
  <c r="BE26"/>
  <c r="BD26"/>
  <c r="BC26"/>
  <c r="BB26"/>
  <c r="BF25"/>
  <c r="BE25"/>
  <c r="BD25"/>
  <c r="BC25"/>
  <c r="BB25"/>
  <c r="BF24"/>
  <c r="BE24"/>
  <c r="BD24"/>
  <c r="BC24"/>
  <c r="BB24"/>
  <c r="BF23"/>
  <c r="BE23"/>
  <c r="BD23"/>
  <c r="BC23"/>
  <c r="BB23"/>
  <c r="BF22"/>
  <c r="BE22"/>
  <c r="BD22"/>
  <c r="BC22"/>
  <c r="BB22"/>
  <c r="BF21"/>
  <c r="BE21"/>
  <c r="BD21"/>
  <c r="BC21"/>
  <c r="BB21"/>
  <c r="BF20"/>
  <c r="BE20"/>
  <c r="BD20"/>
  <c r="BC20"/>
  <c r="BB20"/>
  <c r="BF19"/>
  <c r="BE19"/>
  <c r="BD19"/>
  <c r="BC19"/>
  <c r="BB19"/>
  <c r="BF18"/>
  <c r="BE18"/>
  <c r="BD18"/>
  <c r="BC18"/>
  <c r="BB18"/>
  <c r="BF17"/>
  <c r="BE17"/>
  <c r="BD17"/>
  <c r="BC17"/>
  <c r="BB17"/>
  <c r="BF16"/>
  <c r="BE16"/>
  <c r="BD16"/>
  <c r="BC16"/>
  <c r="BB16"/>
  <c r="BF15"/>
  <c r="BE15"/>
  <c r="BD15"/>
  <c r="BC15"/>
  <c r="BB15"/>
  <c r="BF14"/>
  <c r="BE14"/>
  <c r="BD14"/>
  <c r="BC14"/>
  <c r="BB14"/>
  <c r="BF13"/>
  <c r="BE13"/>
  <c r="BD13"/>
  <c r="BC13"/>
  <c r="BB13"/>
  <c r="BF12"/>
  <c r="BE12"/>
  <c r="BD12"/>
  <c r="BC12"/>
  <c r="BB12"/>
  <c r="BF11"/>
  <c r="BE11"/>
  <c r="BD11"/>
  <c r="BC11"/>
  <c r="BB11"/>
  <c r="BF10"/>
  <c r="BE10"/>
  <c r="BD10"/>
  <c r="BC10"/>
  <c r="BB10"/>
  <c r="BF9"/>
  <c r="BE9"/>
  <c r="BD9"/>
  <c r="BC9"/>
  <c r="BB9"/>
  <c r="BF8"/>
  <c r="BE8"/>
  <c r="BD8"/>
  <c r="BC8"/>
  <c r="BB8"/>
  <c r="BF7"/>
  <c r="BE7"/>
  <c r="BD7"/>
  <c r="BC7"/>
  <c r="BB7"/>
  <c r="BF6"/>
  <c r="BE6"/>
  <c r="BD6"/>
  <c r="BC6"/>
  <c r="BB6"/>
  <c r="BF5"/>
  <c r="BE5"/>
  <c r="BD5"/>
  <c r="BC5"/>
  <c r="BB5"/>
  <c r="BF4"/>
  <c r="BF46"/>
  <c r="BE4"/>
  <c r="BE46"/>
  <c r="BD4"/>
  <c r="BD46"/>
  <c r="BC4"/>
  <c r="BC46"/>
  <c r="BB4"/>
  <c r="BB46"/>
  <c r="BD47" i="10"/>
  <c r="BE47"/>
  <c r="BF47"/>
  <c r="BC47"/>
  <c r="BB5"/>
  <c r="BC5"/>
  <c r="BD5"/>
  <c r="BE5"/>
  <c r="BF5"/>
  <c r="BB6"/>
  <c r="BC6"/>
  <c r="BD6"/>
  <c r="BE6"/>
  <c r="BF6"/>
  <c r="BB7"/>
  <c r="BC7"/>
  <c r="BD7"/>
  <c r="BE7"/>
  <c r="BF7"/>
  <c r="BB8"/>
  <c r="BC8"/>
  <c r="BD8"/>
  <c r="BE8"/>
  <c r="BF8"/>
  <c r="BB9"/>
  <c r="BC9"/>
  <c r="BD9"/>
  <c r="BE9"/>
  <c r="BF9"/>
  <c r="BB10"/>
  <c r="BC10"/>
  <c r="BD10"/>
  <c r="BE10"/>
  <c r="BF10"/>
  <c r="BB11"/>
  <c r="BC11"/>
  <c r="BD11"/>
  <c r="BE11"/>
  <c r="BF11"/>
  <c r="BB12"/>
  <c r="BC12"/>
  <c r="BD12"/>
  <c r="BE12"/>
  <c r="BF12"/>
  <c r="BB13"/>
  <c r="BC13"/>
  <c r="BD13"/>
  <c r="BE13"/>
  <c r="BF13"/>
  <c r="BB14"/>
  <c r="BC14"/>
  <c r="BD14"/>
  <c r="BE14"/>
  <c r="BF14"/>
  <c r="BB15"/>
  <c r="BC15"/>
  <c r="BD15"/>
  <c r="BE15"/>
  <c r="BF15"/>
  <c r="BB16"/>
  <c r="BC16"/>
  <c r="BD16"/>
  <c r="BE16"/>
  <c r="BF16"/>
  <c r="BB17"/>
  <c r="BC17"/>
  <c r="BD17"/>
  <c r="BE17"/>
  <c r="BF17"/>
  <c r="BB18"/>
  <c r="BC18"/>
  <c r="BD18"/>
  <c r="BE18"/>
  <c r="BF18"/>
  <c r="BB19"/>
  <c r="BC19"/>
  <c r="BD19"/>
  <c r="BE19"/>
  <c r="BF19"/>
  <c r="BB20"/>
  <c r="BC20"/>
  <c r="BD20"/>
  <c r="BE20"/>
  <c r="BF20"/>
  <c r="BB21"/>
  <c r="BC21"/>
  <c r="BD21"/>
  <c r="BE21"/>
  <c r="BF21"/>
  <c r="BB22"/>
  <c r="BC22"/>
  <c r="BD22"/>
  <c r="BE22"/>
  <c r="BF22"/>
  <c r="BB23"/>
  <c r="BC23"/>
  <c r="BD23"/>
  <c r="BE23"/>
  <c r="BF23"/>
  <c r="BB24"/>
  <c r="BC24"/>
  <c r="BD24"/>
  <c r="BE24"/>
  <c r="BF24"/>
  <c r="BB25"/>
  <c r="BC25"/>
  <c r="BD25"/>
  <c r="BE25"/>
  <c r="BF25"/>
  <c r="BB26"/>
  <c r="BC26"/>
  <c r="BD26"/>
  <c r="BE26"/>
  <c r="BF26"/>
  <c r="BB27"/>
  <c r="BC27"/>
  <c r="BD27"/>
  <c r="BE27"/>
  <c r="BF27"/>
  <c r="BB28"/>
  <c r="BC28"/>
  <c r="BD28"/>
  <c r="BE28"/>
  <c r="BF28"/>
  <c r="BB29"/>
  <c r="BC29"/>
  <c r="BD29"/>
  <c r="BE29"/>
  <c r="BF29"/>
  <c r="BB30"/>
  <c r="BC30"/>
  <c r="BD30"/>
  <c r="BE30"/>
  <c r="BF30"/>
  <c r="BB31"/>
  <c r="BC31"/>
  <c r="BD31"/>
  <c r="BE31"/>
  <c r="BF31"/>
  <c r="BB32"/>
  <c r="BC32"/>
  <c r="BD32"/>
  <c r="BE32"/>
  <c r="BF32"/>
  <c r="BB33"/>
  <c r="BC33"/>
  <c r="BD33"/>
  <c r="BE33"/>
  <c r="BF33"/>
  <c r="BB34"/>
  <c r="BC34"/>
  <c r="BD34"/>
  <c r="BE34"/>
  <c r="BF34"/>
  <c r="BB35"/>
  <c r="BC35"/>
  <c r="BD35"/>
  <c r="BE35"/>
  <c r="BF35"/>
  <c r="BB36"/>
  <c r="BC36"/>
  <c r="BD36"/>
  <c r="BE36"/>
  <c r="BF36"/>
  <c r="BB37"/>
  <c r="BC37"/>
  <c r="BD37"/>
  <c r="BE37"/>
  <c r="BF37"/>
  <c r="BB38"/>
  <c r="BC38"/>
  <c r="BD38"/>
  <c r="BE38"/>
  <c r="BF38"/>
  <c r="BB39"/>
  <c r="BC39"/>
  <c r="BD39"/>
  <c r="BE39"/>
  <c r="BF39"/>
  <c r="BB40"/>
  <c r="BC40"/>
  <c r="BD40"/>
  <c r="BE40"/>
  <c r="BF40"/>
  <c r="BB41"/>
  <c r="BC41"/>
  <c r="BD41"/>
  <c r="BE41"/>
  <c r="BF41"/>
  <c r="BB42"/>
  <c r="BC42"/>
  <c r="BD42"/>
  <c r="BE42"/>
  <c r="BF42"/>
  <c r="BB43"/>
  <c r="BC43"/>
  <c r="BD43"/>
  <c r="BE43"/>
  <c r="BF43"/>
  <c r="BB44"/>
  <c r="BC44"/>
  <c r="BD44"/>
  <c r="BE44"/>
  <c r="BF44"/>
  <c r="BF4"/>
  <c r="BD46"/>
  <c r="BB46"/>
  <c r="BC4"/>
  <c r="BD4"/>
  <c r="BE4"/>
  <c r="BB4"/>
  <c r="BE46"/>
  <c r="BC46"/>
  <c r="AZ46" i="11"/>
  <c r="AZ47"/>
  <c r="AY46"/>
  <c r="AY47"/>
  <c r="AX46"/>
  <c r="AX47"/>
  <c r="AW46"/>
  <c r="AW47"/>
  <c r="AV46"/>
  <c r="AU46"/>
  <c r="AU47"/>
  <c r="AT46"/>
  <c r="AT47"/>
  <c r="AS46"/>
  <c r="AS47"/>
  <c r="AR46"/>
  <c r="AR47"/>
  <c r="AQ46"/>
  <c r="AA47"/>
  <c r="Q47"/>
  <c r="J47"/>
  <c r="I47"/>
  <c r="G47"/>
  <c r="AP46"/>
  <c r="AP47"/>
  <c r="AO46"/>
  <c r="AO47"/>
  <c r="AN46"/>
  <c r="AN47"/>
  <c r="AM46"/>
  <c r="AM47"/>
  <c r="AK46"/>
  <c r="AK47"/>
  <c r="AJ46"/>
  <c r="AJ47"/>
  <c r="AI46"/>
  <c r="AI47"/>
  <c r="AH46"/>
  <c r="AH47"/>
  <c r="AF46"/>
  <c r="AF47"/>
  <c r="AE46"/>
  <c r="AE47"/>
  <c r="AD46"/>
  <c r="AD47"/>
  <c r="AC46"/>
  <c r="AC47"/>
  <c r="AA46"/>
  <c r="Z46"/>
  <c r="Z47"/>
  <c r="Y46"/>
  <c r="Y47"/>
  <c r="X46"/>
  <c r="X47"/>
  <c r="V46"/>
  <c r="V47"/>
  <c r="U46"/>
  <c r="U47"/>
  <c r="T46"/>
  <c r="T47"/>
  <c r="S46"/>
  <c r="S47"/>
  <c r="Q46"/>
  <c r="P46"/>
  <c r="P47"/>
  <c r="O46"/>
  <c r="O47"/>
  <c r="N46"/>
  <c r="N47"/>
  <c r="L46"/>
  <c r="L47"/>
  <c r="K46"/>
  <c r="K47"/>
  <c r="J46"/>
  <c r="I46"/>
  <c r="G46"/>
  <c r="F46"/>
  <c r="F47"/>
  <c r="E46"/>
  <c r="E47"/>
  <c r="D46"/>
  <c r="D47"/>
  <c r="AZ44"/>
  <c r="AY44"/>
  <c r="AX44"/>
  <c r="AW44"/>
  <c r="AQ44"/>
  <c r="AL44"/>
  <c r="AG44"/>
  <c r="AB44"/>
  <c r="W44"/>
  <c r="R44"/>
  <c r="M44"/>
  <c r="H44"/>
  <c r="C44"/>
  <c r="AV44"/>
  <c r="AZ43"/>
  <c r="AY43"/>
  <c r="AX43"/>
  <c r="AW43"/>
  <c r="AL43"/>
  <c r="AG43"/>
  <c r="AB43"/>
  <c r="W43"/>
  <c r="R43"/>
  <c r="M43"/>
  <c r="H43"/>
  <c r="C43"/>
  <c r="AV43"/>
  <c r="BA43"/>
  <c r="AZ42"/>
  <c r="AY42"/>
  <c r="AX42"/>
  <c r="AW42"/>
  <c r="AL42"/>
  <c r="AG42"/>
  <c r="AB42"/>
  <c r="W42"/>
  <c r="R42"/>
  <c r="M42"/>
  <c r="H42"/>
  <c r="C42"/>
  <c r="AV42"/>
  <c r="BA42"/>
  <c r="AZ41"/>
  <c r="AY41"/>
  <c r="AX41"/>
  <c r="AW41"/>
  <c r="AL41"/>
  <c r="AG41"/>
  <c r="AB41"/>
  <c r="W41"/>
  <c r="R41"/>
  <c r="M41"/>
  <c r="H41"/>
  <c r="C41"/>
  <c r="AV41"/>
  <c r="AZ40"/>
  <c r="AY40"/>
  <c r="AX40"/>
  <c r="AW40"/>
  <c r="AL40"/>
  <c r="AG40"/>
  <c r="AB40"/>
  <c r="W40"/>
  <c r="R40"/>
  <c r="M40"/>
  <c r="H40"/>
  <c r="C40"/>
  <c r="AV40"/>
  <c r="AZ39"/>
  <c r="AY39"/>
  <c r="AX39"/>
  <c r="AW39"/>
  <c r="AL39"/>
  <c r="AG39"/>
  <c r="AB39"/>
  <c r="W39"/>
  <c r="R39"/>
  <c r="M39"/>
  <c r="H39"/>
  <c r="C39"/>
  <c r="AV39"/>
  <c r="BA39"/>
  <c r="AZ38"/>
  <c r="AY38"/>
  <c r="AX38"/>
  <c r="AW38"/>
  <c r="AL38"/>
  <c r="AG38"/>
  <c r="AB38"/>
  <c r="W38"/>
  <c r="R38"/>
  <c r="M38"/>
  <c r="H38"/>
  <c r="C38"/>
  <c r="AV38"/>
  <c r="BA38"/>
  <c r="AZ37"/>
  <c r="AY37"/>
  <c r="AX37"/>
  <c r="AW37"/>
  <c r="AL37"/>
  <c r="AG37"/>
  <c r="AB37"/>
  <c r="W37"/>
  <c r="R37"/>
  <c r="M37"/>
  <c r="H37"/>
  <c r="C37"/>
  <c r="AV37"/>
  <c r="AZ36"/>
  <c r="AY36"/>
  <c r="AX36"/>
  <c r="AW36"/>
  <c r="AL36"/>
  <c r="AG36"/>
  <c r="AB36"/>
  <c r="W36"/>
  <c r="R36"/>
  <c r="M36"/>
  <c r="H36"/>
  <c r="C36"/>
  <c r="AV36"/>
  <c r="AZ35"/>
  <c r="AY35"/>
  <c r="AX35"/>
  <c r="AW35"/>
  <c r="AL35"/>
  <c r="AG35"/>
  <c r="AB35"/>
  <c r="W35"/>
  <c r="R35"/>
  <c r="M35"/>
  <c r="H35"/>
  <c r="C35"/>
  <c r="AV35"/>
  <c r="BA35"/>
  <c r="AZ34"/>
  <c r="AY34"/>
  <c r="AX34"/>
  <c r="AW34"/>
  <c r="AL34"/>
  <c r="AG34"/>
  <c r="AB34"/>
  <c r="W34"/>
  <c r="R34"/>
  <c r="M34"/>
  <c r="H34"/>
  <c r="C34"/>
  <c r="AV34"/>
  <c r="BA34"/>
  <c r="AZ33"/>
  <c r="AY33"/>
  <c r="AX33"/>
  <c r="AW33"/>
  <c r="AL33"/>
  <c r="AG33"/>
  <c r="AB33"/>
  <c r="W33"/>
  <c r="R33"/>
  <c r="M33"/>
  <c r="H33"/>
  <c r="C33"/>
  <c r="AV33"/>
  <c r="AZ32"/>
  <c r="AY32"/>
  <c r="AX32"/>
  <c r="AW32"/>
  <c r="AL32"/>
  <c r="AG32"/>
  <c r="AB32"/>
  <c r="W32"/>
  <c r="R32"/>
  <c r="M32"/>
  <c r="H32"/>
  <c r="C32"/>
  <c r="AV32"/>
  <c r="AZ31"/>
  <c r="AY31"/>
  <c r="AX31"/>
  <c r="AW31"/>
  <c r="AL31"/>
  <c r="AG31"/>
  <c r="AB31"/>
  <c r="W31"/>
  <c r="R31"/>
  <c r="M31"/>
  <c r="H31"/>
  <c r="C31"/>
  <c r="AV31"/>
  <c r="BA31"/>
  <c r="AZ30"/>
  <c r="AY30"/>
  <c r="AX30"/>
  <c r="AW30"/>
  <c r="AL30"/>
  <c r="AG30"/>
  <c r="AB30"/>
  <c r="W30"/>
  <c r="R30"/>
  <c r="M30"/>
  <c r="H30"/>
  <c r="C30"/>
  <c r="AV30"/>
  <c r="BA30"/>
  <c r="AZ29"/>
  <c r="AY29"/>
  <c r="AX29"/>
  <c r="AW29"/>
  <c r="AL29"/>
  <c r="AG29"/>
  <c r="AB29"/>
  <c r="W29"/>
  <c r="R29"/>
  <c r="M29"/>
  <c r="H29"/>
  <c r="C29"/>
  <c r="AV29"/>
  <c r="AZ28"/>
  <c r="AY28"/>
  <c r="AX28"/>
  <c r="AW28"/>
  <c r="AL28"/>
  <c r="AG28"/>
  <c r="AB28"/>
  <c r="W28"/>
  <c r="R28"/>
  <c r="M28"/>
  <c r="H28"/>
  <c r="C28"/>
  <c r="AV28"/>
  <c r="AZ27"/>
  <c r="AY27"/>
  <c r="AX27"/>
  <c r="AW27"/>
  <c r="AL27"/>
  <c r="AG27"/>
  <c r="AB27"/>
  <c r="W27"/>
  <c r="R27"/>
  <c r="M27"/>
  <c r="H27"/>
  <c r="C27"/>
  <c r="AV27"/>
  <c r="BA27"/>
  <c r="AZ26"/>
  <c r="AY26"/>
  <c r="AX26"/>
  <c r="AW26"/>
  <c r="AL26"/>
  <c r="AG26"/>
  <c r="AB26"/>
  <c r="W26"/>
  <c r="R26"/>
  <c r="M26"/>
  <c r="H26"/>
  <c r="C26"/>
  <c r="AV26"/>
  <c r="BA26"/>
  <c r="AZ25"/>
  <c r="AY25"/>
  <c r="AX25"/>
  <c r="AW25"/>
  <c r="AL25"/>
  <c r="AG25"/>
  <c r="AB25"/>
  <c r="W25"/>
  <c r="R25"/>
  <c r="M25"/>
  <c r="H25"/>
  <c r="C25"/>
  <c r="AV25"/>
  <c r="AZ24"/>
  <c r="AY24"/>
  <c r="AX24"/>
  <c r="AW24"/>
  <c r="AL24"/>
  <c r="AG24"/>
  <c r="AB24"/>
  <c r="W24"/>
  <c r="R24"/>
  <c r="M24"/>
  <c r="H24"/>
  <c r="C24"/>
  <c r="AV24"/>
  <c r="AZ23"/>
  <c r="AY23"/>
  <c r="AX23"/>
  <c r="AW23"/>
  <c r="AL23"/>
  <c r="AG23"/>
  <c r="AB23"/>
  <c r="W23"/>
  <c r="R23"/>
  <c r="M23"/>
  <c r="H23"/>
  <c r="C23"/>
  <c r="AV23"/>
  <c r="BA23"/>
  <c r="AZ22"/>
  <c r="AY22"/>
  <c r="AX22"/>
  <c r="AW22"/>
  <c r="AL22"/>
  <c r="AG22"/>
  <c r="AB22"/>
  <c r="W22"/>
  <c r="R22"/>
  <c r="M22"/>
  <c r="H22"/>
  <c r="C22"/>
  <c r="AV22"/>
  <c r="BA22"/>
  <c r="AZ21"/>
  <c r="AY21"/>
  <c r="AX21"/>
  <c r="AW21"/>
  <c r="AL21"/>
  <c r="AG21"/>
  <c r="AB21"/>
  <c r="W21"/>
  <c r="R21"/>
  <c r="M21"/>
  <c r="H21"/>
  <c r="C21"/>
  <c r="AV21"/>
  <c r="AZ20"/>
  <c r="AY20"/>
  <c r="AX20"/>
  <c r="AW20"/>
  <c r="AL20"/>
  <c r="AG20"/>
  <c r="AB20"/>
  <c r="W20"/>
  <c r="R20"/>
  <c r="M20"/>
  <c r="H20"/>
  <c r="C20"/>
  <c r="AV20"/>
  <c r="AZ19"/>
  <c r="AY19"/>
  <c r="AX19"/>
  <c r="AW19"/>
  <c r="AL19"/>
  <c r="AG19"/>
  <c r="AB19"/>
  <c r="W19"/>
  <c r="R19"/>
  <c r="M19"/>
  <c r="H19"/>
  <c r="C19"/>
  <c r="AV19"/>
  <c r="BA19"/>
  <c r="AZ18"/>
  <c r="AY18"/>
  <c r="AX18"/>
  <c r="AW18"/>
  <c r="AL18"/>
  <c r="AG18"/>
  <c r="AB18"/>
  <c r="W18"/>
  <c r="R18"/>
  <c r="M18"/>
  <c r="H18"/>
  <c r="C18"/>
  <c r="AV18"/>
  <c r="BA18"/>
  <c r="AZ17"/>
  <c r="AY17"/>
  <c r="AX17"/>
  <c r="AW17"/>
  <c r="AL17"/>
  <c r="AG17"/>
  <c r="AB17"/>
  <c r="W17"/>
  <c r="R17"/>
  <c r="M17"/>
  <c r="H17"/>
  <c r="C17"/>
  <c r="AV17"/>
  <c r="AZ16"/>
  <c r="AY16"/>
  <c r="AX16"/>
  <c r="AW16"/>
  <c r="AL16"/>
  <c r="AG16"/>
  <c r="AB16"/>
  <c r="W16"/>
  <c r="R16"/>
  <c r="M16"/>
  <c r="H16"/>
  <c r="C16"/>
  <c r="AV16"/>
  <c r="AZ15"/>
  <c r="AY15"/>
  <c r="AX15"/>
  <c r="AW15"/>
  <c r="AL15"/>
  <c r="AG15"/>
  <c r="AB15"/>
  <c r="W15"/>
  <c r="R15"/>
  <c r="M15"/>
  <c r="H15"/>
  <c r="C15"/>
  <c r="AV15"/>
  <c r="BA15"/>
  <c r="AZ14"/>
  <c r="AY14"/>
  <c r="AX14"/>
  <c r="AW14"/>
  <c r="AL14"/>
  <c r="AG14"/>
  <c r="AB14"/>
  <c r="W14"/>
  <c r="R14"/>
  <c r="M14"/>
  <c r="H14"/>
  <c r="C14"/>
  <c r="AV14"/>
  <c r="BA14"/>
  <c r="AZ13"/>
  <c r="AY13"/>
  <c r="AX13"/>
  <c r="AW13"/>
  <c r="AL13"/>
  <c r="AG13"/>
  <c r="AB13"/>
  <c r="W13"/>
  <c r="R13"/>
  <c r="M13"/>
  <c r="H13"/>
  <c r="C13"/>
  <c r="AV13"/>
  <c r="AZ12"/>
  <c r="AY12"/>
  <c r="AX12"/>
  <c r="AW12"/>
  <c r="AL12"/>
  <c r="AG12"/>
  <c r="AB12"/>
  <c r="W12"/>
  <c r="R12"/>
  <c r="M12"/>
  <c r="H12"/>
  <c r="C12"/>
  <c r="AV12"/>
  <c r="AZ11"/>
  <c r="AY11"/>
  <c r="AX11"/>
  <c r="AW11"/>
  <c r="AL11"/>
  <c r="AG11"/>
  <c r="AB11"/>
  <c r="W11"/>
  <c r="R11"/>
  <c r="M11"/>
  <c r="H11"/>
  <c r="C11"/>
  <c r="AV11"/>
  <c r="BA11"/>
  <c r="AZ10"/>
  <c r="AY10"/>
  <c r="AX10"/>
  <c r="AW10"/>
  <c r="AL10"/>
  <c r="AG10"/>
  <c r="AB10"/>
  <c r="W10"/>
  <c r="R10"/>
  <c r="M10"/>
  <c r="H10"/>
  <c r="C10"/>
  <c r="AV10"/>
  <c r="BA10"/>
  <c r="AZ9"/>
  <c r="AY9"/>
  <c r="AX9"/>
  <c r="AW9"/>
  <c r="AL9"/>
  <c r="AG9"/>
  <c r="AB9"/>
  <c r="W9"/>
  <c r="R9"/>
  <c r="M9"/>
  <c r="H9"/>
  <c r="C9"/>
  <c r="AV9"/>
  <c r="AZ8"/>
  <c r="AY8"/>
  <c r="AX8"/>
  <c r="AW8"/>
  <c r="AL8"/>
  <c r="AG8"/>
  <c r="AB8"/>
  <c r="W8"/>
  <c r="R8"/>
  <c r="M8"/>
  <c r="H8"/>
  <c r="C8"/>
  <c r="AV8"/>
  <c r="AZ7"/>
  <c r="AY7"/>
  <c r="AX7"/>
  <c r="AW7"/>
  <c r="AL7"/>
  <c r="AG7"/>
  <c r="AB7"/>
  <c r="W7"/>
  <c r="R7"/>
  <c r="M7"/>
  <c r="H7"/>
  <c r="C7"/>
  <c r="AV7"/>
  <c r="BA7"/>
  <c r="AZ6"/>
  <c r="AY6"/>
  <c r="AX6"/>
  <c r="AW6"/>
  <c r="AL6"/>
  <c r="AG6"/>
  <c r="AB6"/>
  <c r="W6"/>
  <c r="R6"/>
  <c r="M6"/>
  <c r="H6"/>
  <c r="C6"/>
  <c r="AV6"/>
  <c r="BA6"/>
  <c r="AZ5"/>
  <c r="AY5"/>
  <c r="AX5"/>
  <c r="AW5"/>
  <c r="AL5"/>
  <c r="AG5"/>
  <c r="AB5"/>
  <c r="W5"/>
  <c r="R5"/>
  <c r="M5"/>
  <c r="H5"/>
  <c r="C5"/>
  <c r="AV5"/>
  <c r="AZ4"/>
  <c r="AY4"/>
  <c r="AX4"/>
  <c r="AW4"/>
  <c r="AL4"/>
  <c r="AL46"/>
  <c r="AG4"/>
  <c r="AG46"/>
  <c r="AB4"/>
  <c r="AB46"/>
  <c r="W4"/>
  <c r="W46"/>
  <c r="R4"/>
  <c r="R46"/>
  <c r="M4"/>
  <c r="M46"/>
  <c r="H4"/>
  <c r="H46"/>
  <c r="C4"/>
  <c r="C46"/>
  <c r="O45" i="7"/>
  <c r="C46" i="10"/>
  <c r="D46"/>
  <c r="E46"/>
  <c r="F46"/>
  <c r="H46"/>
  <c r="I46"/>
  <c r="J46"/>
  <c r="K46"/>
  <c r="M46"/>
  <c r="N46"/>
  <c r="O46"/>
  <c r="P46"/>
  <c r="R46"/>
  <c r="S46"/>
  <c r="T46"/>
  <c r="U46"/>
  <c r="W46"/>
  <c r="X46"/>
  <c r="Y46"/>
  <c r="Z46"/>
  <c r="AB46"/>
  <c r="AC46"/>
  <c r="AD46"/>
  <c r="AE46"/>
  <c r="AG46"/>
  <c r="AH46"/>
  <c r="AI46"/>
  <c r="AJ46"/>
  <c r="AL46"/>
  <c r="AM46"/>
  <c r="AN46"/>
  <c r="AO46"/>
  <c r="AP46"/>
  <c r="AQ46"/>
  <c r="AR46"/>
  <c r="AS46"/>
  <c r="AT46"/>
  <c r="AW47" i="9"/>
  <c r="AX47"/>
  <c r="AY47"/>
  <c r="AV47"/>
  <c r="AR47"/>
  <c r="AS47"/>
  <c r="AT47"/>
  <c r="AM47"/>
  <c r="AN47"/>
  <c r="AO47"/>
  <c r="AH47"/>
  <c r="AI47"/>
  <c r="AJ47"/>
  <c r="AC47"/>
  <c r="AD47"/>
  <c r="AE47"/>
  <c r="X47"/>
  <c r="Y47"/>
  <c r="Z47"/>
  <c r="S47"/>
  <c r="T47"/>
  <c r="U47"/>
  <c r="N47"/>
  <c r="O47"/>
  <c r="P47"/>
  <c r="I47"/>
  <c r="J47"/>
  <c r="K47"/>
  <c r="D47"/>
  <c r="E47"/>
  <c r="F47"/>
  <c r="AL47"/>
  <c r="AG47"/>
  <c r="AB47"/>
  <c r="W47"/>
  <c r="R47"/>
  <c r="M47"/>
  <c r="H47"/>
  <c r="C47"/>
  <c r="V4"/>
  <c r="Q4"/>
  <c r="L4"/>
  <c r="G4"/>
  <c r="B4"/>
  <c r="V44"/>
  <c r="Q44"/>
  <c r="L44"/>
  <c r="G44"/>
  <c r="B44"/>
  <c r="V43"/>
  <c r="Q43"/>
  <c r="L43"/>
  <c r="G43"/>
  <c r="B43"/>
  <c r="V42"/>
  <c r="Q42"/>
  <c r="L42"/>
  <c r="G42"/>
  <c r="B42"/>
  <c r="V41"/>
  <c r="Q41"/>
  <c r="L41"/>
  <c r="G41"/>
  <c r="B41"/>
  <c r="V40"/>
  <c r="Q40"/>
  <c r="L40"/>
  <c r="G40"/>
  <c r="B40"/>
  <c r="V39"/>
  <c r="Q39"/>
  <c r="L39"/>
  <c r="G39"/>
  <c r="B39"/>
  <c r="V38"/>
  <c r="Q38"/>
  <c r="L38"/>
  <c r="G38"/>
  <c r="B38"/>
  <c r="V37"/>
  <c r="Q37"/>
  <c r="L37"/>
  <c r="G37"/>
  <c r="B37"/>
  <c r="V36"/>
  <c r="Q36"/>
  <c r="L36"/>
  <c r="G36"/>
  <c r="B36"/>
  <c r="V35"/>
  <c r="Q35"/>
  <c r="L35"/>
  <c r="G35"/>
  <c r="B35"/>
  <c r="V34"/>
  <c r="Q34"/>
  <c r="L34"/>
  <c r="G34"/>
  <c r="B34"/>
  <c r="V33"/>
  <c r="Q33"/>
  <c r="L33"/>
  <c r="G33"/>
  <c r="B33"/>
  <c r="V32"/>
  <c r="Q32"/>
  <c r="L32"/>
  <c r="G32"/>
  <c r="B32"/>
  <c r="V31"/>
  <c r="Q31"/>
  <c r="L31"/>
  <c r="G31"/>
  <c r="B31"/>
  <c r="V30"/>
  <c r="Q30"/>
  <c r="L30"/>
  <c r="G30"/>
  <c r="B30"/>
  <c r="V29"/>
  <c r="Q29"/>
  <c r="L29"/>
  <c r="G29"/>
  <c r="B29"/>
  <c r="V28"/>
  <c r="Q28"/>
  <c r="L28"/>
  <c r="G28"/>
  <c r="B28"/>
  <c r="V27"/>
  <c r="Q27"/>
  <c r="L27"/>
  <c r="G27"/>
  <c r="B27"/>
  <c r="V26"/>
  <c r="Q26"/>
  <c r="L26"/>
  <c r="G26"/>
  <c r="B26"/>
  <c r="V25"/>
  <c r="Q25"/>
  <c r="L25"/>
  <c r="G25"/>
  <c r="B25"/>
  <c r="V24"/>
  <c r="Q24"/>
  <c r="L24"/>
  <c r="G24"/>
  <c r="B24"/>
  <c r="V23"/>
  <c r="Q23"/>
  <c r="L23"/>
  <c r="G23"/>
  <c r="B23"/>
  <c r="V22"/>
  <c r="Q22"/>
  <c r="L22"/>
  <c r="G22"/>
  <c r="B22"/>
  <c r="V21"/>
  <c r="Q21"/>
  <c r="L21"/>
  <c r="G21"/>
  <c r="B21"/>
  <c r="V20"/>
  <c r="Q20"/>
  <c r="L20"/>
  <c r="G20"/>
  <c r="B20"/>
  <c r="V19"/>
  <c r="Q19"/>
  <c r="L19"/>
  <c r="G19"/>
  <c r="B19"/>
  <c r="V18"/>
  <c r="L18"/>
  <c r="B18"/>
  <c r="V17"/>
  <c r="Q17"/>
  <c r="L17"/>
  <c r="G17"/>
  <c r="B17"/>
  <c r="V16"/>
  <c r="Q16"/>
  <c r="L16"/>
  <c r="G16"/>
  <c r="B16"/>
  <c r="V15"/>
  <c r="Q15"/>
  <c r="L15"/>
  <c r="G15"/>
  <c r="B15"/>
  <c r="V14"/>
  <c r="Q14"/>
  <c r="L14"/>
  <c r="G14"/>
  <c r="B14"/>
  <c r="V13"/>
  <c r="Q13"/>
  <c r="L13"/>
  <c r="G13"/>
  <c r="B13"/>
  <c r="V12"/>
  <c r="Q12"/>
  <c r="L12"/>
  <c r="G12"/>
  <c r="B12"/>
  <c r="V11"/>
  <c r="Q11"/>
  <c r="L11"/>
  <c r="G11"/>
  <c r="B11"/>
  <c r="V10"/>
  <c r="Q10"/>
  <c r="L10"/>
  <c r="G10"/>
  <c r="B10"/>
  <c r="V9"/>
  <c r="Q9"/>
  <c r="L9"/>
  <c r="G9"/>
  <c r="B9"/>
  <c r="V8"/>
  <c r="Q8"/>
  <c r="L8"/>
  <c r="G8"/>
  <c r="B8"/>
  <c r="V7"/>
  <c r="Q7"/>
  <c r="L7"/>
  <c r="G7"/>
  <c r="B7"/>
  <c r="V6"/>
  <c r="Q6"/>
  <c r="L6"/>
  <c r="G6"/>
  <c r="B6"/>
  <c r="V5"/>
  <c r="Q5"/>
  <c r="L5"/>
  <c r="G5"/>
  <c r="B5"/>
  <c r="AK44"/>
  <c r="AF44"/>
  <c r="AA44"/>
  <c r="AK43"/>
  <c r="AF43"/>
  <c r="AA43"/>
  <c r="AK42"/>
  <c r="AF42"/>
  <c r="AA42"/>
  <c r="AK41"/>
  <c r="AF41"/>
  <c r="AA41"/>
  <c r="AK40"/>
  <c r="AF40"/>
  <c r="AA40"/>
  <c r="AK39"/>
  <c r="AF39"/>
  <c r="AA39"/>
  <c r="AK38"/>
  <c r="AF38"/>
  <c r="AA38"/>
  <c r="AK37"/>
  <c r="AF37"/>
  <c r="AA37"/>
  <c r="AK36"/>
  <c r="AF36"/>
  <c r="AA36"/>
  <c r="AK35"/>
  <c r="AF35"/>
  <c r="AA35"/>
  <c r="AK34"/>
  <c r="AF34"/>
  <c r="AA34"/>
  <c r="AK33"/>
  <c r="AF33"/>
  <c r="AA33"/>
  <c r="AK32"/>
  <c r="AF32"/>
  <c r="AA32"/>
  <c r="AK31"/>
  <c r="AF31"/>
  <c r="AA31"/>
  <c r="AK30"/>
  <c r="AF30"/>
  <c r="AA30"/>
  <c r="AK29"/>
  <c r="AF29"/>
  <c r="AA29"/>
  <c r="AK28"/>
  <c r="AF28"/>
  <c r="AA28"/>
  <c r="AK27"/>
  <c r="AF27"/>
  <c r="AA27"/>
  <c r="AK26"/>
  <c r="AF26"/>
  <c r="AA26"/>
  <c r="AK25"/>
  <c r="AF25"/>
  <c r="AA25"/>
  <c r="AK24"/>
  <c r="AF24"/>
  <c r="AA24"/>
  <c r="AK23"/>
  <c r="AF23"/>
  <c r="AA23"/>
  <c r="AK22"/>
  <c r="AF22"/>
  <c r="AA22"/>
  <c r="AK21"/>
  <c r="AF21"/>
  <c r="AA21"/>
  <c r="AK20"/>
  <c r="AF20"/>
  <c r="AA20"/>
  <c r="AK19"/>
  <c r="AF19"/>
  <c r="AA19"/>
  <c r="AK18"/>
  <c r="AF18"/>
  <c r="AA18"/>
  <c r="AK17"/>
  <c r="AF17"/>
  <c r="AA17"/>
  <c r="AK16"/>
  <c r="AF16"/>
  <c r="AA16"/>
  <c r="AK15"/>
  <c r="AF15"/>
  <c r="AA15"/>
  <c r="AK14"/>
  <c r="AF14"/>
  <c r="AA14"/>
  <c r="AK13"/>
  <c r="AF13"/>
  <c r="AA13"/>
  <c r="AK12"/>
  <c r="AF12"/>
  <c r="AA12"/>
  <c r="AK11"/>
  <c r="AF11"/>
  <c r="AA11"/>
  <c r="AK10"/>
  <c r="AF10"/>
  <c r="AA10"/>
  <c r="AK9"/>
  <c r="AF9"/>
  <c r="AA9"/>
  <c r="AK8"/>
  <c r="AF8"/>
  <c r="AA8"/>
  <c r="AK7"/>
  <c r="AF7"/>
  <c r="AA7"/>
  <c r="AK6"/>
  <c r="AF6"/>
  <c r="AA6"/>
  <c r="AK5"/>
  <c r="AF5"/>
  <c r="AA5"/>
  <c r="AT46"/>
  <c r="AS46"/>
  <c r="AR46"/>
  <c r="AQ46"/>
  <c r="AQ47"/>
  <c r="AO46"/>
  <c r="AN46"/>
  <c r="AM46"/>
  <c r="AL46"/>
  <c r="AJ46"/>
  <c r="AI46"/>
  <c r="AH46"/>
  <c r="AG46"/>
  <c r="AE46"/>
  <c r="AD46"/>
  <c r="AC46"/>
  <c r="AB46"/>
  <c r="Z46"/>
  <c r="Y46"/>
  <c r="X46"/>
  <c r="W46"/>
  <c r="U46"/>
  <c r="T46"/>
  <c r="S46"/>
  <c r="R46"/>
  <c r="P46"/>
  <c r="O46"/>
  <c r="N46"/>
  <c r="M46"/>
  <c r="K46"/>
  <c r="J46"/>
  <c r="I46"/>
  <c r="H46"/>
  <c r="F46"/>
  <c r="AY46"/>
  <c r="E46"/>
  <c r="D46"/>
  <c r="AW46"/>
  <c r="C46"/>
  <c r="AY44"/>
  <c r="AX44"/>
  <c r="AW44"/>
  <c r="AV44"/>
  <c r="AY43"/>
  <c r="AX43"/>
  <c r="AW43"/>
  <c r="AV43"/>
  <c r="AY42"/>
  <c r="AX42"/>
  <c r="AW42"/>
  <c r="AV42"/>
  <c r="AY41"/>
  <c r="AX41"/>
  <c r="AW41"/>
  <c r="AV41"/>
  <c r="AY40"/>
  <c r="AX40"/>
  <c r="AW40"/>
  <c r="AV40"/>
  <c r="AY39"/>
  <c r="AX39"/>
  <c r="AW39"/>
  <c r="AV39"/>
  <c r="AY38"/>
  <c r="AX38"/>
  <c r="AW38"/>
  <c r="AV38"/>
  <c r="AY37"/>
  <c r="AX37"/>
  <c r="AW37"/>
  <c r="AV37"/>
  <c r="AY36"/>
  <c r="AX36"/>
  <c r="AW36"/>
  <c r="AV36"/>
  <c r="AY35"/>
  <c r="AX35"/>
  <c r="AW35"/>
  <c r="AV35"/>
  <c r="AY34"/>
  <c r="AX34"/>
  <c r="AW34"/>
  <c r="AV34"/>
  <c r="AY33"/>
  <c r="AX33"/>
  <c r="AW33"/>
  <c r="AV33"/>
  <c r="AY32"/>
  <c r="AX32"/>
  <c r="AW32"/>
  <c r="AV32"/>
  <c r="AU32"/>
  <c r="AY31"/>
  <c r="AX31"/>
  <c r="AW31"/>
  <c r="AV31"/>
  <c r="AU31"/>
  <c r="AY30"/>
  <c r="AX30"/>
  <c r="AW30"/>
  <c r="AV30"/>
  <c r="AU30"/>
  <c r="AY29"/>
  <c r="AX29"/>
  <c r="AW29"/>
  <c r="AV29"/>
  <c r="AU29"/>
  <c r="AY28"/>
  <c r="AX28"/>
  <c r="AW28"/>
  <c r="AV28"/>
  <c r="AU28"/>
  <c r="AY27"/>
  <c r="AX27"/>
  <c r="AW27"/>
  <c r="AV27"/>
  <c r="AU27"/>
  <c r="AY26"/>
  <c r="AX26"/>
  <c r="AW26"/>
  <c r="AV26"/>
  <c r="AU26"/>
  <c r="AY25"/>
  <c r="AX25"/>
  <c r="AW25"/>
  <c r="AV25"/>
  <c r="AU25"/>
  <c r="AY24"/>
  <c r="AX24"/>
  <c r="AW24"/>
  <c r="AV24"/>
  <c r="AU24"/>
  <c r="AY23"/>
  <c r="AX23"/>
  <c r="AW23"/>
  <c r="AV23"/>
  <c r="AU23"/>
  <c r="AY22"/>
  <c r="AX22"/>
  <c r="AW22"/>
  <c r="AV22"/>
  <c r="AU22"/>
  <c r="AY21"/>
  <c r="AX21"/>
  <c r="AW21"/>
  <c r="AV21"/>
  <c r="AU21"/>
  <c r="AY20"/>
  <c r="AX20"/>
  <c r="AW20"/>
  <c r="AV20"/>
  <c r="AU20"/>
  <c r="AY19"/>
  <c r="AX19"/>
  <c r="AW19"/>
  <c r="AV19"/>
  <c r="AU19"/>
  <c r="AY18"/>
  <c r="AX18"/>
  <c r="AW18"/>
  <c r="AV18"/>
  <c r="AU18"/>
  <c r="AY17"/>
  <c r="AX17"/>
  <c r="AW17"/>
  <c r="AV17"/>
  <c r="AU17"/>
  <c r="AY16"/>
  <c r="AX16"/>
  <c r="AW16"/>
  <c r="AV16"/>
  <c r="AU16"/>
  <c r="AY15"/>
  <c r="AX15"/>
  <c r="AW15"/>
  <c r="AV15"/>
  <c r="AU15"/>
  <c r="AY14"/>
  <c r="AX14"/>
  <c r="AW14"/>
  <c r="AV14"/>
  <c r="AU14"/>
  <c r="AY13"/>
  <c r="AX13"/>
  <c r="AW13"/>
  <c r="AV13"/>
  <c r="AU13"/>
  <c r="AY12"/>
  <c r="AX12"/>
  <c r="AW12"/>
  <c r="AV12"/>
  <c r="AU12"/>
  <c r="AY11"/>
  <c r="AX11"/>
  <c r="AW11"/>
  <c r="AV11"/>
  <c r="AU11"/>
  <c r="AY10"/>
  <c r="AX10"/>
  <c r="AW10"/>
  <c r="AV10"/>
  <c r="AU10"/>
  <c r="AY9"/>
  <c r="AX9"/>
  <c r="AW9"/>
  <c r="AV9"/>
  <c r="AU9"/>
  <c r="AY8"/>
  <c r="AX8"/>
  <c r="AW8"/>
  <c r="AV8"/>
  <c r="AU8"/>
  <c r="AY7"/>
  <c r="AX7"/>
  <c r="AW7"/>
  <c r="AV7"/>
  <c r="AU7"/>
  <c r="AY6"/>
  <c r="AX6"/>
  <c r="AW6"/>
  <c r="AV6"/>
  <c r="AU6"/>
  <c r="AY5"/>
  <c r="AX5"/>
  <c r="AW5"/>
  <c r="AV5"/>
  <c r="AU5"/>
  <c r="AY4"/>
  <c r="AX4"/>
  <c r="AW4"/>
  <c r="AV4"/>
  <c r="AP4"/>
  <c r="AP46"/>
  <c r="AK4"/>
  <c r="AK46"/>
  <c r="AF4"/>
  <c r="AF46"/>
  <c r="AA4"/>
  <c r="AA46"/>
  <c r="Q46"/>
  <c r="G46"/>
  <c r="AT46" i="8"/>
  <c r="AT47"/>
  <c r="AS46"/>
  <c r="AS47"/>
  <c r="AR46"/>
  <c r="AR47"/>
  <c r="AQ46"/>
  <c r="AQ47"/>
  <c r="AO46"/>
  <c r="AO47"/>
  <c r="AN46"/>
  <c r="AN47"/>
  <c r="AM46"/>
  <c r="AM47"/>
  <c r="AL46"/>
  <c r="AL47"/>
  <c r="AJ46"/>
  <c r="AJ47"/>
  <c r="AI46"/>
  <c r="AI47"/>
  <c r="AH46"/>
  <c r="AH47"/>
  <c r="AG46"/>
  <c r="AG47"/>
  <c r="AE46"/>
  <c r="AE47"/>
  <c r="AD46"/>
  <c r="AD47"/>
  <c r="AC46"/>
  <c r="AC47"/>
  <c r="AB46"/>
  <c r="AB47"/>
  <c r="Z46"/>
  <c r="Z47"/>
  <c r="Y46"/>
  <c r="Y47"/>
  <c r="X46"/>
  <c r="X47"/>
  <c r="W46"/>
  <c r="W47"/>
  <c r="U46"/>
  <c r="U47"/>
  <c r="T46"/>
  <c r="T47"/>
  <c r="S46"/>
  <c r="S47"/>
  <c r="R46"/>
  <c r="R47"/>
  <c r="P46"/>
  <c r="P47"/>
  <c r="O46"/>
  <c r="O47"/>
  <c r="N46"/>
  <c r="N47"/>
  <c r="M46"/>
  <c r="M47"/>
  <c r="K46"/>
  <c r="K47"/>
  <c r="J46"/>
  <c r="J47"/>
  <c r="I46"/>
  <c r="I47"/>
  <c r="H46"/>
  <c r="H47"/>
  <c r="F46"/>
  <c r="AY46"/>
  <c r="AY47"/>
  <c r="E46"/>
  <c r="E47"/>
  <c r="D46"/>
  <c r="AW46"/>
  <c r="AW47"/>
  <c r="C46"/>
  <c r="C47"/>
  <c r="AY44"/>
  <c r="AX44"/>
  <c r="AW44"/>
  <c r="AV44"/>
  <c r="AK44"/>
  <c r="AF44"/>
  <c r="AA44"/>
  <c r="V44"/>
  <c r="Q44"/>
  <c r="L44"/>
  <c r="G44"/>
  <c r="B44"/>
  <c r="AU44"/>
  <c r="AY43"/>
  <c r="AX43"/>
  <c r="AW43"/>
  <c r="AV43"/>
  <c r="AK43"/>
  <c r="AF43"/>
  <c r="AA43"/>
  <c r="V43"/>
  <c r="Q43"/>
  <c r="L43"/>
  <c r="G43"/>
  <c r="B43"/>
  <c r="AU43"/>
  <c r="AY42"/>
  <c r="AX42"/>
  <c r="AW42"/>
  <c r="AV42"/>
  <c r="AK42"/>
  <c r="AF42"/>
  <c r="AA42"/>
  <c r="V42"/>
  <c r="Q42"/>
  <c r="L42"/>
  <c r="G42"/>
  <c r="B42"/>
  <c r="AU42"/>
  <c r="AY41"/>
  <c r="AX41"/>
  <c r="AW41"/>
  <c r="AV41"/>
  <c r="AK41"/>
  <c r="AF41"/>
  <c r="AA41"/>
  <c r="V41"/>
  <c r="Q41"/>
  <c r="L41"/>
  <c r="G41"/>
  <c r="B41"/>
  <c r="AU41"/>
  <c r="AY40"/>
  <c r="AX40"/>
  <c r="AW40"/>
  <c r="AV40"/>
  <c r="AK40"/>
  <c r="AF40"/>
  <c r="AA40"/>
  <c r="V40"/>
  <c r="Q40"/>
  <c r="L40"/>
  <c r="G40"/>
  <c r="B40"/>
  <c r="AU40"/>
  <c r="AY39"/>
  <c r="AX39"/>
  <c r="AW39"/>
  <c r="AV39"/>
  <c r="AK39"/>
  <c r="AF39"/>
  <c r="AA39"/>
  <c r="V39"/>
  <c r="Q39"/>
  <c r="L39"/>
  <c r="G39"/>
  <c r="B39"/>
  <c r="AU39"/>
  <c r="AY38"/>
  <c r="AX38"/>
  <c r="AW38"/>
  <c r="AV38"/>
  <c r="AK38"/>
  <c r="AF38"/>
  <c r="AA38"/>
  <c r="V38"/>
  <c r="Q38"/>
  <c r="L38"/>
  <c r="G38"/>
  <c r="B38"/>
  <c r="AU38"/>
  <c r="AY37"/>
  <c r="AX37"/>
  <c r="AW37"/>
  <c r="AV37"/>
  <c r="AK37"/>
  <c r="AF37"/>
  <c r="AA37"/>
  <c r="V37"/>
  <c r="Q37"/>
  <c r="L37"/>
  <c r="G37"/>
  <c r="B37"/>
  <c r="AU37"/>
  <c r="AY36"/>
  <c r="AX36"/>
  <c r="AW36"/>
  <c r="AV36"/>
  <c r="AK36"/>
  <c r="AF36"/>
  <c r="AA36"/>
  <c r="V36"/>
  <c r="Q36"/>
  <c r="L36"/>
  <c r="G36"/>
  <c r="B36"/>
  <c r="AU36"/>
  <c r="AY35"/>
  <c r="AX35"/>
  <c r="AW35"/>
  <c r="AV35"/>
  <c r="AK35"/>
  <c r="AF35"/>
  <c r="AA35"/>
  <c r="V35"/>
  <c r="Q35"/>
  <c r="L35"/>
  <c r="G35"/>
  <c r="B35"/>
  <c r="AU35"/>
  <c r="AY34"/>
  <c r="AX34"/>
  <c r="AW34"/>
  <c r="AV34"/>
  <c r="AK34"/>
  <c r="AF34"/>
  <c r="AA34"/>
  <c r="V34"/>
  <c r="Q34"/>
  <c r="L34"/>
  <c r="G34"/>
  <c r="B34"/>
  <c r="AU34"/>
  <c r="AY33"/>
  <c r="AX33"/>
  <c r="AW33"/>
  <c r="AV33"/>
  <c r="AK33"/>
  <c r="AF33"/>
  <c r="AA33"/>
  <c r="V33"/>
  <c r="Q33"/>
  <c r="L33"/>
  <c r="G33"/>
  <c r="B33"/>
  <c r="AU33"/>
  <c r="AY32"/>
  <c r="AX32"/>
  <c r="AW32"/>
  <c r="AV32"/>
  <c r="AK32"/>
  <c r="AF32"/>
  <c r="AA32"/>
  <c r="V32"/>
  <c r="Q32"/>
  <c r="L32"/>
  <c r="G32"/>
  <c r="B32"/>
  <c r="AU32"/>
  <c r="AY31"/>
  <c r="AX31"/>
  <c r="AW31"/>
  <c r="AV31"/>
  <c r="AK31"/>
  <c r="AF31"/>
  <c r="AA31"/>
  <c r="V31"/>
  <c r="Q31"/>
  <c r="L31"/>
  <c r="G31"/>
  <c r="B31"/>
  <c r="AU31"/>
  <c r="AY30"/>
  <c r="AX30"/>
  <c r="AW30"/>
  <c r="AV30"/>
  <c r="AK30"/>
  <c r="AF30"/>
  <c r="AA30"/>
  <c r="V30"/>
  <c r="Q30"/>
  <c r="L30"/>
  <c r="G30"/>
  <c r="B30"/>
  <c r="AU30"/>
  <c r="AY29"/>
  <c r="AX29"/>
  <c r="AW29"/>
  <c r="AV29"/>
  <c r="AK29"/>
  <c r="AF29"/>
  <c r="AA29"/>
  <c r="V29"/>
  <c r="Q29"/>
  <c r="L29"/>
  <c r="G29"/>
  <c r="B29"/>
  <c r="AU29"/>
  <c r="AY28"/>
  <c r="AX28"/>
  <c r="AW28"/>
  <c r="AV28"/>
  <c r="AK28"/>
  <c r="AF28"/>
  <c r="AA28"/>
  <c r="V28"/>
  <c r="Q28"/>
  <c r="L28"/>
  <c r="G28"/>
  <c r="B28"/>
  <c r="AU28"/>
  <c r="AY27"/>
  <c r="AX27"/>
  <c r="AW27"/>
  <c r="AV27"/>
  <c r="AK27"/>
  <c r="AF27"/>
  <c r="AA27"/>
  <c r="V27"/>
  <c r="Q27"/>
  <c r="L27"/>
  <c r="G27"/>
  <c r="B27"/>
  <c r="AU27"/>
  <c r="AY26"/>
  <c r="AX26"/>
  <c r="AW26"/>
  <c r="AV26"/>
  <c r="AK26"/>
  <c r="AF26"/>
  <c r="AA26"/>
  <c r="V26"/>
  <c r="Q26"/>
  <c r="L26"/>
  <c r="G26"/>
  <c r="B26"/>
  <c r="AU26"/>
  <c r="AY25"/>
  <c r="AX25"/>
  <c r="AW25"/>
  <c r="AV25"/>
  <c r="AK25"/>
  <c r="AF25"/>
  <c r="AA25"/>
  <c r="V25"/>
  <c r="Q25"/>
  <c r="L25"/>
  <c r="G25"/>
  <c r="B25"/>
  <c r="AU25"/>
  <c r="AY24"/>
  <c r="AX24"/>
  <c r="AW24"/>
  <c r="AV24"/>
  <c r="AK24"/>
  <c r="AF24"/>
  <c r="AA24"/>
  <c r="V24"/>
  <c r="Q24"/>
  <c r="L24"/>
  <c r="G24"/>
  <c r="B24"/>
  <c r="AU24"/>
  <c r="AY23"/>
  <c r="AX23"/>
  <c r="AW23"/>
  <c r="AV23"/>
  <c r="AK23"/>
  <c r="AF23"/>
  <c r="AA23"/>
  <c r="V23"/>
  <c r="Q23"/>
  <c r="L23"/>
  <c r="G23"/>
  <c r="B23"/>
  <c r="AU23"/>
  <c r="AY22"/>
  <c r="AX22"/>
  <c r="AW22"/>
  <c r="AV22"/>
  <c r="AK22"/>
  <c r="AF22"/>
  <c r="AA22"/>
  <c r="V22"/>
  <c r="Q22"/>
  <c r="L22"/>
  <c r="G22"/>
  <c r="B22"/>
  <c r="AU22"/>
  <c r="AY21"/>
  <c r="AX21"/>
  <c r="AW21"/>
  <c r="AV21"/>
  <c r="AK21"/>
  <c r="AF21"/>
  <c r="AA21"/>
  <c r="V21"/>
  <c r="Q21"/>
  <c r="L21"/>
  <c r="G21"/>
  <c r="B21"/>
  <c r="AU21"/>
  <c r="AY20"/>
  <c r="AX20"/>
  <c r="AW20"/>
  <c r="AV20"/>
  <c r="AK20"/>
  <c r="AF20"/>
  <c r="AA20"/>
  <c r="V20"/>
  <c r="Q20"/>
  <c r="L20"/>
  <c r="G20"/>
  <c r="B20"/>
  <c r="AU20"/>
  <c r="AY19"/>
  <c r="AX19"/>
  <c r="AW19"/>
  <c r="AV19"/>
  <c r="AK19"/>
  <c r="AF19"/>
  <c r="AA19"/>
  <c r="V19"/>
  <c r="Q19"/>
  <c r="L19"/>
  <c r="G19"/>
  <c r="B19"/>
  <c r="AU19"/>
  <c r="AY18"/>
  <c r="AX18"/>
  <c r="AW18"/>
  <c r="AV18"/>
  <c r="AK18"/>
  <c r="AF18"/>
  <c r="AA18"/>
  <c r="V18"/>
  <c r="Q18"/>
  <c r="L18"/>
  <c r="G18"/>
  <c r="B18"/>
  <c r="AU18"/>
  <c r="AY17"/>
  <c r="AX17"/>
  <c r="AW17"/>
  <c r="AV17"/>
  <c r="AK17"/>
  <c r="AF17"/>
  <c r="AA17"/>
  <c r="V17"/>
  <c r="Q17"/>
  <c r="L17"/>
  <c r="G17"/>
  <c r="B17"/>
  <c r="AU17"/>
  <c r="AY16"/>
  <c r="AX16"/>
  <c r="AW16"/>
  <c r="AV16"/>
  <c r="AK16"/>
  <c r="AF16"/>
  <c r="AA16"/>
  <c r="V16"/>
  <c r="Q16"/>
  <c r="L16"/>
  <c r="G16"/>
  <c r="B16"/>
  <c r="AU16"/>
  <c r="AY15"/>
  <c r="AX15"/>
  <c r="AW15"/>
  <c r="AV15"/>
  <c r="AK15"/>
  <c r="AF15"/>
  <c r="AA15"/>
  <c r="V15"/>
  <c r="Q15"/>
  <c r="L15"/>
  <c r="G15"/>
  <c r="B15"/>
  <c r="AU15"/>
  <c r="AY14"/>
  <c r="AX14"/>
  <c r="AW14"/>
  <c r="AV14"/>
  <c r="AK14"/>
  <c r="AF14"/>
  <c r="AA14"/>
  <c r="V14"/>
  <c r="Q14"/>
  <c r="L14"/>
  <c r="G14"/>
  <c r="B14"/>
  <c r="AU14"/>
  <c r="AY13"/>
  <c r="AX13"/>
  <c r="AW13"/>
  <c r="AV13"/>
  <c r="AK13"/>
  <c r="AF13"/>
  <c r="AA13"/>
  <c r="V13"/>
  <c r="Q13"/>
  <c r="L13"/>
  <c r="G13"/>
  <c r="B13"/>
  <c r="AU13"/>
  <c r="AY12"/>
  <c r="AX12"/>
  <c r="AW12"/>
  <c r="AV12"/>
  <c r="AK12"/>
  <c r="AF12"/>
  <c r="AA12"/>
  <c r="V12"/>
  <c r="Q12"/>
  <c r="L12"/>
  <c r="G12"/>
  <c r="B12"/>
  <c r="AU12"/>
  <c r="AY11"/>
  <c r="AX11"/>
  <c r="AW11"/>
  <c r="AV11"/>
  <c r="AK11"/>
  <c r="AF11"/>
  <c r="AA11"/>
  <c r="V11"/>
  <c r="Q11"/>
  <c r="L11"/>
  <c r="G11"/>
  <c r="B11"/>
  <c r="AU11"/>
  <c r="AY10"/>
  <c r="AX10"/>
  <c r="AW10"/>
  <c r="AV10"/>
  <c r="AK10"/>
  <c r="AF10"/>
  <c r="AA10"/>
  <c r="V10"/>
  <c r="Q10"/>
  <c r="L10"/>
  <c r="G10"/>
  <c r="B10"/>
  <c r="AU10"/>
  <c r="AY9"/>
  <c r="AX9"/>
  <c r="AW9"/>
  <c r="AV9"/>
  <c r="AK9"/>
  <c r="AF9"/>
  <c r="AA9"/>
  <c r="V9"/>
  <c r="Q9"/>
  <c r="L9"/>
  <c r="G9"/>
  <c r="B9"/>
  <c r="AU9"/>
  <c r="AY8"/>
  <c r="AX8"/>
  <c r="AW8"/>
  <c r="AV8"/>
  <c r="AK8"/>
  <c r="AF8"/>
  <c r="AA8"/>
  <c r="V8"/>
  <c r="Q8"/>
  <c r="L8"/>
  <c r="G8"/>
  <c r="B8"/>
  <c r="AU8"/>
  <c r="AY7"/>
  <c r="AX7"/>
  <c r="AW7"/>
  <c r="AV7"/>
  <c r="AK7"/>
  <c r="AF7"/>
  <c r="AA7"/>
  <c r="V7"/>
  <c r="Q7"/>
  <c r="L7"/>
  <c r="G7"/>
  <c r="B7"/>
  <c r="AU7"/>
  <c r="AY6"/>
  <c r="AX6"/>
  <c r="AW6"/>
  <c r="AV6"/>
  <c r="AK6"/>
  <c r="AF6"/>
  <c r="AA6"/>
  <c r="V6"/>
  <c r="Q6"/>
  <c r="L6"/>
  <c r="G6"/>
  <c r="B6"/>
  <c r="AU6"/>
  <c r="AY5"/>
  <c r="AX5"/>
  <c r="AW5"/>
  <c r="AV5"/>
  <c r="AK5"/>
  <c r="AF5"/>
  <c r="AA5"/>
  <c r="V5"/>
  <c r="Q5"/>
  <c r="L5"/>
  <c r="G5"/>
  <c r="B5"/>
  <c r="AU5"/>
  <c r="AY4"/>
  <c r="AX4"/>
  <c r="AW4"/>
  <c r="AV4"/>
  <c r="AP4"/>
  <c r="AP46"/>
  <c r="AK4"/>
  <c r="AK46"/>
  <c r="AF4"/>
  <c r="AF46"/>
  <c r="AA4"/>
  <c r="AA46"/>
  <c r="V4"/>
  <c r="V46"/>
  <c r="Q4"/>
  <c r="Q46"/>
  <c r="L4"/>
  <c r="L46"/>
  <c r="G4"/>
  <c r="G46"/>
  <c r="B4"/>
  <c r="B46"/>
  <c r="AQ47" i="10"/>
  <c r="AT47"/>
  <c r="AS47"/>
  <c r="AR47"/>
  <c r="AO47"/>
  <c r="AN47"/>
  <c r="AM47"/>
  <c r="AL47"/>
  <c r="AJ47"/>
  <c r="AI47"/>
  <c r="AH47"/>
  <c r="AG47"/>
  <c r="AE47"/>
  <c r="AD47"/>
  <c r="AC47"/>
  <c r="AB47"/>
  <c r="Z47"/>
  <c r="Y47"/>
  <c r="X47"/>
  <c r="W47"/>
  <c r="U47"/>
  <c r="T47"/>
  <c r="S47"/>
  <c r="R47"/>
  <c r="P47"/>
  <c r="O47"/>
  <c r="N47"/>
  <c r="M47"/>
  <c r="K47"/>
  <c r="J47"/>
  <c r="I47"/>
  <c r="H47"/>
  <c r="F47"/>
  <c r="E47"/>
  <c r="D47"/>
  <c r="C47"/>
  <c r="AY4"/>
  <c r="AX4"/>
  <c r="AW4"/>
  <c r="AV4"/>
  <c r="AK4"/>
  <c r="AF4"/>
  <c r="AA4"/>
  <c r="V4"/>
  <c r="Q4"/>
  <c r="L4"/>
  <c r="G4"/>
  <c r="B4"/>
  <c r="AY44"/>
  <c r="AX44"/>
  <c r="AW44"/>
  <c r="AV44"/>
  <c r="AK44"/>
  <c r="AF44"/>
  <c r="AA44"/>
  <c r="V44"/>
  <c r="Q44"/>
  <c r="L44"/>
  <c r="G44"/>
  <c r="B44"/>
  <c r="AY43"/>
  <c r="AX43"/>
  <c r="AW43"/>
  <c r="AV43"/>
  <c r="AK43"/>
  <c r="AF43"/>
  <c r="AA43"/>
  <c r="V43"/>
  <c r="Q43"/>
  <c r="L43"/>
  <c r="G43"/>
  <c r="B43"/>
  <c r="AY42"/>
  <c r="AX42"/>
  <c r="AW42"/>
  <c r="AV42"/>
  <c r="AK42"/>
  <c r="AF42"/>
  <c r="AA42"/>
  <c r="V42"/>
  <c r="Q42"/>
  <c r="L42"/>
  <c r="G42"/>
  <c r="B42"/>
  <c r="AY41"/>
  <c r="AX41"/>
  <c r="AW41"/>
  <c r="AV41"/>
  <c r="AK41"/>
  <c r="AF41"/>
  <c r="AA41"/>
  <c r="V41"/>
  <c r="Q41"/>
  <c r="L41"/>
  <c r="G41"/>
  <c r="B41"/>
  <c r="AY40"/>
  <c r="AX40"/>
  <c r="AW40"/>
  <c r="AV40"/>
  <c r="AK40"/>
  <c r="AF40"/>
  <c r="AA40"/>
  <c r="V40"/>
  <c r="Q40"/>
  <c r="L40"/>
  <c r="G40"/>
  <c r="B40"/>
  <c r="AY39"/>
  <c r="AX39"/>
  <c r="AW39"/>
  <c r="AV39"/>
  <c r="AK39"/>
  <c r="AF39"/>
  <c r="AA39"/>
  <c r="V39"/>
  <c r="Q39"/>
  <c r="L39"/>
  <c r="G39"/>
  <c r="B39"/>
  <c r="AY38"/>
  <c r="AX38"/>
  <c r="AW38"/>
  <c r="AV38"/>
  <c r="AK38"/>
  <c r="AF38"/>
  <c r="AA38"/>
  <c r="V38"/>
  <c r="Q38"/>
  <c r="L38"/>
  <c r="G38"/>
  <c r="B38"/>
  <c r="AY37"/>
  <c r="AX37"/>
  <c r="AW37"/>
  <c r="AV37"/>
  <c r="AK37"/>
  <c r="AF37"/>
  <c r="AA37"/>
  <c r="V37"/>
  <c r="Q37"/>
  <c r="L37"/>
  <c r="G37"/>
  <c r="B37"/>
  <c r="AY36"/>
  <c r="AX36"/>
  <c r="AW36"/>
  <c r="AV36"/>
  <c r="AK36"/>
  <c r="AF36"/>
  <c r="AA36"/>
  <c r="V36"/>
  <c r="Q36"/>
  <c r="L36"/>
  <c r="G36"/>
  <c r="B36"/>
  <c r="AY35"/>
  <c r="AX35"/>
  <c r="AW35"/>
  <c r="AV35"/>
  <c r="AK35"/>
  <c r="AF35"/>
  <c r="AA35"/>
  <c r="V35"/>
  <c r="Q35"/>
  <c r="L35"/>
  <c r="G35"/>
  <c r="B35"/>
  <c r="AY34"/>
  <c r="AX34"/>
  <c r="AW34"/>
  <c r="AV34"/>
  <c r="AK34"/>
  <c r="AF34"/>
  <c r="AA34"/>
  <c r="V34"/>
  <c r="Q34"/>
  <c r="L34"/>
  <c r="G34"/>
  <c r="B34"/>
  <c r="AY33"/>
  <c r="AX33"/>
  <c r="AW33"/>
  <c r="AV33"/>
  <c r="AK33"/>
  <c r="AF33"/>
  <c r="AA33"/>
  <c r="V33"/>
  <c r="Q33"/>
  <c r="L33"/>
  <c r="G33"/>
  <c r="B33"/>
  <c r="AY32"/>
  <c r="AX32"/>
  <c r="AW32"/>
  <c r="AV32"/>
  <c r="AK32"/>
  <c r="AF32"/>
  <c r="AA32"/>
  <c r="V32"/>
  <c r="Q32"/>
  <c r="L32"/>
  <c r="G32"/>
  <c r="B32"/>
  <c r="AY31"/>
  <c r="AX31"/>
  <c r="AW31"/>
  <c r="AV31"/>
  <c r="AK31"/>
  <c r="AF31"/>
  <c r="AA31"/>
  <c r="V31"/>
  <c r="Q31"/>
  <c r="L31"/>
  <c r="G31"/>
  <c r="B31"/>
  <c r="AY30"/>
  <c r="AX30"/>
  <c r="AW30"/>
  <c r="AV30"/>
  <c r="AK30"/>
  <c r="AF30"/>
  <c r="AA30"/>
  <c r="V30"/>
  <c r="Q30"/>
  <c r="L30"/>
  <c r="G30"/>
  <c r="B30"/>
  <c r="AY29"/>
  <c r="AX29"/>
  <c r="AW29"/>
  <c r="AV29"/>
  <c r="AK29"/>
  <c r="AF29"/>
  <c r="AA29"/>
  <c r="V29"/>
  <c r="Q29"/>
  <c r="L29"/>
  <c r="G29"/>
  <c r="B29"/>
  <c r="AY28"/>
  <c r="AX28"/>
  <c r="AW28"/>
  <c r="AV28"/>
  <c r="AK28"/>
  <c r="AF28"/>
  <c r="AA28"/>
  <c r="V28"/>
  <c r="Q28"/>
  <c r="L28"/>
  <c r="G28"/>
  <c r="B28"/>
  <c r="AY27"/>
  <c r="AX27"/>
  <c r="AW27"/>
  <c r="AV27"/>
  <c r="AK27"/>
  <c r="AF27"/>
  <c r="AA27"/>
  <c r="V27"/>
  <c r="Q27"/>
  <c r="L27"/>
  <c r="G27"/>
  <c r="B27"/>
  <c r="AY26"/>
  <c r="AX26"/>
  <c r="AW26"/>
  <c r="AV26"/>
  <c r="AK26"/>
  <c r="AF26"/>
  <c r="AA26"/>
  <c r="V26"/>
  <c r="Q26"/>
  <c r="L26"/>
  <c r="G26"/>
  <c r="B26"/>
  <c r="AY25"/>
  <c r="AX25"/>
  <c r="AW25"/>
  <c r="AV25"/>
  <c r="AK25"/>
  <c r="AF25"/>
  <c r="AA25"/>
  <c r="V25"/>
  <c r="Q25"/>
  <c r="L25"/>
  <c r="G25"/>
  <c r="B25"/>
  <c r="AY24"/>
  <c r="AX24"/>
  <c r="AW24"/>
  <c r="AV24"/>
  <c r="AK24"/>
  <c r="AF24"/>
  <c r="AA24"/>
  <c r="V24"/>
  <c r="Q24"/>
  <c r="L24"/>
  <c r="G24"/>
  <c r="B24"/>
  <c r="AY23"/>
  <c r="AX23"/>
  <c r="AW23"/>
  <c r="AV23"/>
  <c r="AK23"/>
  <c r="AF23"/>
  <c r="AA23"/>
  <c r="V23"/>
  <c r="Q23"/>
  <c r="L23"/>
  <c r="G23"/>
  <c r="B23"/>
  <c r="AY22"/>
  <c r="AX22"/>
  <c r="AW22"/>
  <c r="AV22"/>
  <c r="AK22"/>
  <c r="AF22"/>
  <c r="AA22"/>
  <c r="V22"/>
  <c r="Q22"/>
  <c r="L22"/>
  <c r="G22"/>
  <c r="B22"/>
  <c r="AY21"/>
  <c r="AX21"/>
  <c r="AW21"/>
  <c r="AV21"/>
  <c r="AK21"/>
  <c r="AF21"/>
  <c r="AA21"/>
  <c r="V21"/>
  <c r="Q21"/>
  <c r="L21"/>
  <c r="G21"/>
  <c r="B21"/>
  <c r="AY20"/>
  <c r="AX20"/>
  <c r="AW20"/>
  <c r="AV20"/>
  <c r="AK20"/>
  <c r="AF20"/>
  <c r="AA20"/>
  <c r="V20"/>
  <c r="Q20"/>
  <c r="L20"/>
  <c r="G20"/>
  <c r="B20"/>
  <c r="AY19"/>
  <c r="AX19"/>
  <c r="AW19"/>
  <c r="AV19"/>
  <c r="AK19"/>
  <c r="AF19"/>
  <c r="AA19"/>
  <c r="V19"/>
  <c r="Q19"/>
  <c r="L19"/>
  <c r="G19"/>
  <c r="B19"/>
  <c r="AY18"/>
  <c r="AX18"/>
  <c r="AW18"/>
  <c r="AV18"/>
  <c r="AK18"/>
  <c r="AF18"/>
  <c r="AA18"/>
  <c r="V18"/>
  <c r="L18"/>
  <c r="G18"/>
  <c r="B18"/>
  <c r="AY17"/>
  <c r="AX17"/>
  <c r="AW17"/>
  <c r="AV17"/>
  <c r="AK17"/>
  <c r="AF17"/>
  <c r="AA17"/>
  <c r="V17"/>
  <c r="Q17"/>
  <c r="L17"/>
  <c r="G17"/>
  <c r="B17"/>
  <c r="AY16"/>
  <c r="AX16"/>
  <c r="AW16"/>
  <c r="AV16"/>
  <c r="AK16"/>
  <c r="AF16"/>
  <c r="AA16"/>
  <c r="V16"/>
  <c r="Q16"/>
  <c r="L16"/>
  <c r="G16"/>
  <c r="B16"/>
  <c r="AY15"/>
  <c r="AX15"/>
  <c r="AW15"/>
  <c r="AV15"/>
  <c r="AK15"/>
  <c r="AF15"/>
  <c r="AA15"/>
  <c r="V15"/>
  <c r="Q15"/>
  <c r="L15"/>
  <c r="G15"/>
  <c r="B15"/>
  <c r="AY14"/>
  <c r="AX14"/>
  <c r="AW14"/>
  <c r="AV14"/>
  <c r="AK14"/>
  <c r="AF14"/>
  <c r="AA14"/>
  <c r="V14"/>
  <c r="Q14"/>
  <c r="L14"/>
  <c r="G14"/>
  <c r="B14"/>
  <c r="AY13"/>
  <c r="AX13"/>
  <c r="AW13"/>
  <c r="AV13"/>
  <c r="AK13"/>
  <c r="AF13"/>
  <c r="AA13"/>
  <c r="V13"/>
  <c r="Q13"/>
  <c r="L13"/>
  <c r="G13"/>
  <c r="B13"/>
  <c r="AY12"/>
  <c r="AX12"/>
  <c r="AW12"/>
  <c r="AV12"/>
  <c r="AK12"/>
  <c r="AF12"/>
  <c r="AA12"/>
  <c r="V12"/>
  <c r="Q12"/>
  <c r="L12"/>
  <c r="G12"/>
  <c r="B12"/>
  <c r="AY11"/>
  <c r="AX11"/>
  <c r="AW11"/>
  <c r="AV11"/>
  <c r="AK11"/>
  <c r="AF11"/>
  <c r="AA11"/>
  <c r="V11"/>
  <c r="Q11"/>
  <c r="L11"/>
  <c r="G11"/>
  <c r="B11"/>
  <c r="AY10"/>
  <c r="AX10"/>
  <c r="AW10"/>
  <c r="AV10"/>
  <c r="AK10"/>
  <c r="AF10"/>
  <c r="AA10"/>
  <c r="V10"/>
  <c r="Q10"/>
  <c r="L10"/>
  <c r="G10"/>
  <c r="B10"/>
  <c r="AY9"/>
  <c r="AX9"/>
  <c r="AW9"/>
  <c r="AV9"/>
  <c r="AK9"/>
  <c r="AF9"/>
  <c r="AA9"/>
  <c r="V9"/>
  <c r="Q9"/>
  <c r="L9"/>
  <c r="G9"/>
  <c r="B9"/>
  <c r="AY8"/>
  <c r="AX8"/>
  <c r="AW8"/>
  <c r="AV8"/>
  <c r="AK8"/>
  <c r="AF8"/>
  <c r="AA8"/>
  <c r="V8"/>
  <c r="Q8"/>
  <c r="L8"/>
  <c r="G8"/>
  <c r="B8"/>
  <c r="AY7"/>
  <c r="AX7"/>
  <c r="AW7"/>
  <c r="AV7"/>
  <c r="AK7"/>
  <c r="AF7"/>
  <c r="AA7"/>
  <c r="V7"/>
  <c r="Q7"/>
  <c r="L7"/>
  <c r="G7"/>
  <c r="B7"/>
  <c r="AY6"/>
  <c r="AX6"/>
  <c r="AW6"/>
  <c r="AV6"/>
  <c r="AK6"/>
  <c r="AF6"/>
  <c r="AA6"/>
  <c r="V6"/>
  <c r="Q6"/>
  <c r="L6"/>
  <c r="G6"/>
  <c r="B6"/>
  <c r="AY5"/>
  <c r="AX5"/>
  <c r="AW5"/>
  <c r="AV5"/>
  <c r="AK5"/>
  <c r="AF5"/>
  <c r="AA5"/>
  <c r="V5"/>
  <c r="Q5"/>
  <c r="L5"/>
  <c r="G5"/>
  <c r="B5"/>
  <c r="AU19"/>
  <c r="AU20"/>
  <c r="AU21"/>
  <c r="AU22"/>
  <c r="AU23"/>
  <c r="AU24"/>
  <c r="AU25"/>
  <c r="AU26"/>
  <c r="AU27"/>
  <c r="AU28"/>
  <c r="AU29"/>
  <c r="AU30"/>
  <c r="AU31"/>
  <c r="AU6"/>
  <c r="AZ6"/>
  <c r="AU7"/>
  <c r="AU8"/>
  <c r="AZ8"/>
  <c r="AU9"/>
  <c r="AU10"/>
  <c r="AZ10"/>
  <c r="AU11"/>
  <c r="AU12"/>
  <c r="AZ12"/>
  <c r="AU13"/>
  <c r="AU14"/>
  <c r="AZ14"/>
  <c r="AU15"/>
  <c r="AU16"/>
  <c r="AZ16"/>
  <c r="AU17"/>
  <c r="AU18"/>
  <c r="AZ18"/>
  <c r="AU32"/>
  <c r="AU33"/>
  <c r="AU34"/>
  <c r="AU35"/>
  <c r="AU36"/>
  <c r="AU37"/>
  <c r="AU38"/>
  <c r="AU39"/>
  <c r="AU40"/>
  <c r="AU41"/>
  <c r="AU42"/>
  <c r="AU43"/>
  <c r="AU44"/>
  <c r="AU4"/>
  <c r="AZ7"/>
  <c r="AZ9"/>
  <c r="AZ11"/>
  <c r="AZ13"/>
  <c r="AZ15"/>
  <c r="AZ17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"/>
  <c r="AU5"/>
  <c r="AZ5"/>
  <c r="AU33" i="9"/>
  <c r="AU34"/>
  <c r="AU35"/>
  <c r="V46"/>
  <c r="AU37"/>
  <c r="L46"/>
  <c r="AU36"/>
  <c r="AU38"/>
  <c r="AU39"/>
  <c r="AU40"/>
  <c r="AU41"/>
  <c r="AU42"/>
  <c r="AU43"/>
  <c r="AU44"/>
  <c r="B46"/>
  <c r="AU46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U4"/>
  <c r="AZ4"/>
  <c r="AV46"/>
  <c r="AX46"/>
  <c r="AU46" i="8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U4"/>
  <c r="AZ4"/>
  <c r="AV46"/>
  <c r="AX46"/>
  <c r="AX47"/>
  <c r="D47"/>
  <c r="F47"/>
  <c r="AZ46" i="9"/>
  <c r="AV47" i="8"/>
  <c r="AZ46"/>
  <c r="BF46" i="10"/>
  <c r="G46"/>
  <c r="Q46"/>
  <c r="AA46"/>
  <c r="AK46"/>
  <c r="AW46"/>
  <c r="AW47"/>
  <c r="AY46"/>
  <c r="AY47"/>
  <c r="AU46"/>
  <c r="B46"/>
  <c r="L46"/>
  <c r="V46"/>
  <c r="AF46"/>
  <c r="AV46"/>
  <c r="AX46"/>
  <c r="AX47"/>
  <c r="AV47"/>
  <c r="BA5" i="11"/>
  <c r="BA9"/>
  <c r="BA13"/>
  <c r="BA17"/>
  <c r="BA21"/>
  <c r="BA25"/>
  <c r="BA29"/>
  <c r="BA33"/>
  <c r="BA37"/>
  <c r="BA41"/>
  <c r="BA44"/>
  <c r="BA4"/>
  <c r="BA46"/>
  <c r="BA8"/>
  <c r="BA12"/>
  <c r="BA16"/>
  <c r="BA20"/>
  <c r="BA24"/>
  <c r="BA28"/>
  <c r="BA32"/>
  <c r="BA36"/>
  <c r="BA40"/>
  <c r="AV4"/>
  <c r="AZ46" i="10"/>
</calcChain>
</file>

<file path=xl/comments1.xml><?xml version="1.0" encoding="utf-8"?>
<comments xmlns="http://schemas.openxmlformats.org/spreadsheetml/2006/main">
  <authors>
    <author>作成者</author>
  </authors>
  <commentList>
    <comment ref="AJ20" authorId="0">
      <text>
        <r>
          <rPr>
            <b/>
            <sz val="10"/>
            <color indexed="81"/>
            <rFont val="Osaka"/>
            <family val="3"/>
            <charset val="128"/>
          </rPr>
          <t>検討中</t>
        </r>
        <r>
          <rPr>
            <sz val="10"/>
            <color indexed="81"/>
            <rFont val="Osaka"/>
            <family val="3"/>
            <charset val="128"/>
          </rPr>
          <t xml:space="preserve">
</t>
        </r>
      </text>
    </comment>
    <comment ref="AO20" authorId="0">
      <text>
        <r>
          <rPr>
            <b/>
            <sz val="10"/>
            <color indexed="81"/>
            <rFont val="Osaka"/>
            <family val="3"/>
            <charset val="128"/>
          </rPr>
          <t>検討中</t>
        </r>
        <r>
          <rPr>
            <sz val="10"/>
            <color indexed="81"/>
            <rFont val="Osaka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<sst xmlns="http://schemas.openxmlformats.org/spreadsheetml/2006/main" count="1074" uniqueCount="152">
  <si>
    <t>平内町</t>
  </si>
  <si>
    <t>今別町</t>
  </si>
  <si>
    <t>蓬田村</t>
  </si>
  <si>
    <t>外ヶ浜町</t>
  </si>
  <si>
    <t>五所川原市</t>
  </si>
  <si>
    <t>つがる市</t>
  </si>
  <si>
    <t>鰺ヶ沢町</t>
  </si>
  <si>
    <t>深浦町</t>
  </si>
  <si>
    <t>板柳町</t>
  </si>
  <si>
    <t>鶴田町</t>
  </si>
  <si>
    <t>中泊町</t>
  </si>
  <si>
    <t>弘前市</t>
  </si>
  <si>
    <t>黒石市</t>
  </si>
  <si>
    <t>平川市</t>
  </si>
  <si>
    <t>西目屋村</t>
  </si>
  <si>
    <t>藤崎町</t>
  </si>
  <si>
    <t>大鰐町</t>
  </si>
  <si>
    <t>田舎館村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</si>
  <si>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</si>
  <si>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</si>
  <si>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</si>
  <si>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</si>
  <si>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</si>
  <si>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</si>
  <si>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</si>
  <si>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</si>
  <si>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</si>
  <si>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むつ市</t>
  </si>
  <si>
    <t>大間町</t>
  </si>
  <si>
    <t>東通村</t>
  </si>
  <si>
    <t>風間浦村</t>
  </si>
  <si>
    <t>佐井村</t>
  </si>
  <si>
    <t>八戸市</t>
  </si>
  <si>
    <t>三戸町</t>
  </si>
  <si>
    <t>五戸町</t>
  </si>
  <si>
    <t>田子町</t>
  </si>
  <si>
    <t xml:space="preserve">南部町 </t>
  </si>
  <si>
    <t>階上町</t>
  </si>
  <si>
    <t>新郷村</t>
  </si>
  <si>
    <t>青森市</t>
  </si>
  <si>
    <t>施設数</t>
  </si>
  <si>
    <t>敷地内禁煙</t>
  </si>
  <si>
    <t>建物内禁煙</t>
  </si>
  <si>
    <t>施設内分煙</t>
  </si>
  <si>
    <t>分煙対策なし</t>
  </si>
  <si>
    <t>青森県</t>
    <rPh sb="0" eb="3">
      <t>アオモリケン</t>
    </rPh>
    <phoneticPr fontId="1"/>
  </si>
  <si>
    <t>青森県</t>
    <rPh sb="0" eb="3">
      <t>アオモリケン</t>
    </rPh>
    <phoneticPr fontId="3"/>
  </si>
  <si>
    <t>順位</t>
    <rPh sb="0" eb="2">
      <t>ジュンイ</t>
    </rPh>
    <phoneticPr fontId="1"/>
  </si>
  <si>
    <t>市町村</t>
    <rPh sb="0" eb="3">
      <t>シチョウソン</t>
    </rPh>
    <phoneticPr fontId="1"/>
  </si>
  <si>
    <t>南部町</t>
    <phoneticPr fontId="3"/>
  </si>
  <si>
    <t>田舎館村</t>
    <phoneticPr fontId="3"/>
  </si>
  <si>
    <t>中泊町</t>
    <phoneticPr fontId="3"/>
  </si>
  <si>
    <t>全体</t>
    <rPh sb="0" eb="2">
      <t>ゼンタイ</t>
    </rPh>
    <phoneticPr fontId="1"/>
  </si>
  <si>
    <t>80点以上</t>
    <rPh sb="2" eb="5">
      <t>テンイジョウ</t>
    </rPh>
    <phoneticPr fontId="1"/>
  </si>
  <si>
    <t>60点以上80点未満</t>
    <rPh sb="2" eb="5">
      <t>テンイジョウ</t>
    </rPh>
    <rPh sb="7" eb="8">
      <t>テン</t>
    </rPh>
    <rPh sb="8" eb="10">
      <t>ミマン</t>
    </rPh>
    <phoneticPr fontId="1"/>
  </si>
  <si>
    <t>40点以上60点未満</t>
    <rPh sb="2" eb="5">
      <t>テンイジョウ</t>
    </rPh>
    <rPh sb="7" eb="8">
      <t>テン</t>
    </rPh>
    <rPh sb="8" eb="10">
      <t>ミマン</t>
    </rPh>
    <phoneticPr fontId="1"/>
  </si>
  <si>
    <t>20点以上40点未満</t>
    <rPh sb="2" eb="5">
      <t>テンイジョウ</t>
    </rPh>
    <rPh sb="7" eb="8">
      <t>テン</t>
    </rPh>
    <rPh sb="8" eb="10">
      <t>ミマン</t>
    </rPh>
    <phoneticPr fontId="1"/>
  </si>
  <si>
    <t>20点未満</t>
    <rPh sb="2" eb="3">
      <t>テン</t>
    </rPh>
    <rPh sb="3" eb="5">
      <t>ミマン</t>
    </rPh>
    <phoneticPr fontId="1"/>
  </si>
  <si>
    <t>庁舎／議会</t>
    <phoneticPr fontId="3"/>
  </si>
  <si>
    <t>公民館／公共施設※1</t>
    <phoneticPr fontId="3"/>
  </si>
  <si>
    <t>屋内運動施設※2</t>
    <phoneticPr fontId="3"/>
  </si>
  <si>
    <t>屋外運動施設※3</t>
    <phoneticPr fontId="3"/>
  </si>
  <si>
    <t>病院／診療所※4</t>
    <phoneticPr fontId="3"/>
  </si>
  <si>
    <t>公立幼稚園</t>
    <rPh sb="0" eb="2">
      <t>コウリツ</t>
    </rPh>
    <rPh sb="2" eb="5">
      <t>ヨウチエン</t>
    </rPh>
    <phoneticPr fontId="3"/>
  </si>
  <si>
    <t>公立小学校</t>
    <rPh sb="0" eb="5">
      <t>コウリツショウガッッコウ</t>
    </rPh>
    <phoneticPr fontId="3"/>
  </si>
  <si>
    <t>公立中学校</t>
    <rPh sb="0" eb="5">
      <t>コウリツチュウガッコウ</t>
    </rPh>
    <phoneticPr fontId="3"/>
  </si>
  <si>
    <t>総合計</t>
    <rPh sb="0" eb="1">
      <t>ソウ</t>
    </rPh>
    <rPh sb="1" eb="3">
      <t>ゴウケイ</t>
    </rPh>
    <phoneticPr fontId="3"/>
  </si>
  <si>
    <t>合計</t>
    <rPh sb="0" eb="2">
      <t>ゴウケイ</t>
    </rPh>
    <phoneticPr fontId="3"/>
  </si>
  <si>
    <t>県立中学１、高校６９、特別支援学校１９</t>
    <rPh sb="0" eb="2">
      <t>ケンリツ</t>
    </rPh>
    <rPh sb="2" eb="4">
      <t>チュウガク</t>
    </rPh>
    <rPh sb="6" eb="8">
      <t>コウコウ</t>
    </rPh>
    <rPh sb="11" eb="13">
      <t>トクベツ</t>
    </rPh>
    <rPh sb="13" eb="15">
      <t>シエン</t>
    </rPh>
    <rPh sb="15" eb="17">
      <t>ガッコウ</t>
    </rPh>
    <phoneticPr fontId="3"/>
  </si>
  <si>
    <t>喫煙対策総合点数</t>
    <rPh sb="0" eb="2">
      <t>キツエン</t>
    </rPh>
    <rPh sb="2" eb="4">
      <t>タイサク</t>
    </rPh>
    <rPh sb="4" eb="6">
      <t>ソウゴウ</t>
    </rPh>
    <rPh sb="6" eb="8">
      <t>テンスウ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</si>
  <si>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</si>
  <si>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</si>
  <si>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</si>
  <si>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庁　舎／　議会</t>
  </si>
  <si>
    <t>公民館／公共施設</t>
  </si>
  <si>
    <t>屋内運動施設</t>
  </si>
  <si>
    <t>屋外運動施設</t>
  </si>
  <si>
    <t>病院／診療所</t>
  </si>
  <si>
    <t>幼稚園</t>
    <rPh sb="0" eb="3">
      <t>ヨウチエン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</si>
  <si>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</si>
  <si>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</si>
  <si>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県立学校（中学１＋高校71＋特別支援学校１９）</t>
    <rPh sb="0" eb="2">
      <t>ケンリツ</t>
    </rPh>
    <rPh sb="2" eb="4">
      <t>ガッコウ</t>
    </rPh>
    <phoneticPr fontId="4"/>
  </si>
  <si>
    <t>総合計</t>
    <rPh sb="0" eb="1">
      <t>ソウ</t>
    </rPh>
    <rPh sb="1" eb="3">
      <t>ゴウケイ</t>
    </rPh>
    <phoneticPr fontId="4"/>
  </si>
  <si>
    <t>禁煙対策状況</t>
  </si>
  <si>
    <t>2008年</t>
    <rPh sb="4" eb="5">
      <t>ネン</t>
    </rPh>
    <phoneticPr fontId="4"/>
  </si>
  <si>
    <t>敷地内全面禁煙</t>
    <rPh sb="0" eb="3">
      <t>シキチナイ</t>
    </rPh>
    <rPh sb="3" eb="5">
      <t>ゼンメンキネン</t>
    </rPh>
    <rPh sb="5" eb="7">
      <t>キンエン</t>
    </rPh>
    <phoneticPr fontId="2"/>
  </si>
  <si>
    <t>建物内禁煙</t>
    <rPh sb="0" eb="3">
      <t>タテモノナイ</t>
    </rPh>
    <rPh sb="3" eb="5">
      <t>キンエン</t>
    </rPh>
    <phoneticPr fontId="2"/>
  </si>
  <si>
    <t>建物内分煙</t>
    <rPh sb="0" eb="3">
      <t>タテモノナイ</t>
    </rPh>
    <rPh sb="3" eb="5">
      <t>ブンエン</t>
    </rPh>
    <phoneticPr fontId="2"/>
  </si>
  <si>
    <t>措置無し</t>
    <rPh sb="0" eb="2">
      <t>ソチ</t>
    </rPh>
    <rPh sb="2" eb="3">
      <t>セッチナ</t>
    </rPh>
    <phoneticPr fontId="2"/>
  </si>
  <si>
    <t>喫煙対策総合点数</t>
    <rPh sb="0" eb="2">
      <t>キツエン</t>
    </rPh>
    <rPh sb="2" eb="4">
      <t>タイサク</t>
    </rPh>
    <rPh sb="4" eb="6">
      <t>ソウゴウ</t>
    </rPh>
    <rPh sb="6" eb="8">
      <t>テンスウ</t>
    </rPh>
    <phoneticPr fontId="2"/>
  </si>
  <si>
    <t>中泊町</t>
    <phoneticPr fontId="1"/>
  </si>
  <si>
    <t>田舎館村</t>
    <phoneticPr fontId="1"/>
  </si>
  <si>
    <t>計（県を含む）</t>
    <rPh sb="0" eb="1">
      <t>ケイ</t>
    </rPh>
    <rPh sb="2" eb="3">
      <t>ケン</t>
    </rPh>
    <rPh sb="4" eb="5">
      <t>フク</t>
    </rPh>
    <phoneticPr fontId="4"/>
  </si>
  <si>
    <t>中泊町</t>
    <phoneticPr fontId="3"/>
  </si>
  <si>
    <t>田舎館村</t>
    <phoneticPr fontId="3"/>
  </si>
  <si>
    <t>2009年</t>
    <rPh sb="4" eb="5">
      <t>ネン</t>
    </rPh>
    <phoneticPr fontId="4"/>
  </si>
  <si>
    <t>中泊町</t>
    <phoneticPr fontId="1"/>
  </si>
  <si>
    <t>田舎館村</t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</si>
  <si>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</si>
  <si>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</si>
  <si>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全体</t>
    <rPh sb="0" eb="2">
      <t>ゼンタイ</t>
    </rPh>
    <phoneticPr fontId="1"/>
  </si>
  <si>
    <t>庁舎／議会</t>
    <phoneticPr fontId="1"/>
  </si>
  <si>
    <t>公民館／公共施設※1</t>
    <phoneticPr fontId="1"/>
  </si>
  <si>
    <t>屋内運動施設※2</t>
    <phoneticPr fontId="1"/>
  </si>
  <si>
    <t>屋外運動施設※3</t>
    <phoneticPr fontId="1"/>
  </si>
  <si>
    <t>病院／診療所※4</t>
    <phoneticPr fontId="1"/>
  </si>
  <si>
    <t>公立幼稚園</t>
    <rPh sb="0" eb="2">
      <t>コウリツ</t>
    </rPh>
    <rPh sb="2" eb="5">
      <t>ヨウチエン</t>
    </rPh>
    <phoneticPr fontId="1"/>
  </si>
  <si>
    <t>公立小学校</t>
    <rPh sb="0" eb="5">
      <t>コウリツショウガッッコウ</t>
    </rPh>
    <phoneticPr fontId="1"/>
  </si>
  <si>
    <t>公立中学校</t>
    <rPh sb="0" eb="5">
      <t>コウリツチュウガッコウ</t>
    </rPh>
    <phoneticPr fontId="1"/>
  </si>
  <si>
    <t>総合計</t>
    <rPh sb="0" eb="1">
      <t>ソウ</t>
    </rPh>
    <rPh sb="1" eb="3">
      <t>ゴウケイ</t>
    </rPh>
    <phoneticPr fontId="1"/>
  </si>
  <si>
    <t>計</t>
    <rPh sb="0" eb="1">
      <t>ケイ</t>
    </rPh>
    <phoneticPr fontId="1"/>
  </si>
  <si>
    <t>2011年</t>
    <rPh sb="4" eb="5">
      <t>ネン</t>
    </rPh>
    <phoneticPr fontId="11"/>
  </si>
  <si>
    <t>県立学校（http://www.pref.aomori.lg.jp/bunka/education/chousa02.html）</t>
    <rPh sb="0" eb="2">
      <t>ケンリツ</t>
    </rPh>
    <rPh sb="2" eb="4">
      <t>ガッコウ</t>
    </rPh>
    <phoneticPr fontId="1"/>
  </si>
  <si>
    <t>2008年</t>
    <rPh sb="4" eb="5">
      <t>ネン</t>
    </rPh>
    <phoneticPr fontId="11"/>
  </si>
  <si>
    <t>2009年</t>
    <rPh sb="4" eb="5">
      <t>ネン</t>
    </rPh>
    <phoneticPr fontId="11"/>
  </si>
  <si>
    <t>2010年</t>
    <rPh sb="4" eb="5">
      <t>ネン</t>
    </rPh>
    <phoneticPr fontId="11"/>
  </si>
  <si>
    <t>2011年</t>
    <rPh sb="4" eb="5">
      <t>ネン</t>
    </rPh>
    <phoneticPr fontId="11"/>
  </si>
  <si>
    <t>40市町村＋青森県</t>
    <rPh sb="2" eb="5">
      <t>シチョウソン</t>
    </rPh>
    <rPh sb="6" eb="9">
      <t>アオモリケン</t>
    </rPh>
    <phoneticPr fontId="11"/>
  </si>
  <si>
    <t>種目別　喫煙対策の年次推移</t>
    <rPh sb="0" eb="3">
      <t>シュモクベツ</t>
    </rPh>
    <rPh sb="4" eb="6">
      <t>キツエン</t>
    </rPh>
    <rPh sb="6" eb="8">
      <t>タイサク</t>
    </rPh>
    <rPh sb="9" eb="11">
      <t>ネンジ</t>
    </rPh>
    <rPh sb="11" eb="13">
      <t>スイイ</t>
    </rPh>
    <phoneticPr fontId="11"/>
  </si>
  <si>
    <t>公立学校　合計</t>
    <rPh sb="0" eb="2">
      <t>コウリツ</t>
    </rPh>
    <rPh sb="2" eb="4">
      <t>ガッコウ</t>
    </rPh>
    <rPh sb="5" eb="7">
      <t>ゴウケイ</t>
    </rPh>
    <phoneticPr fontId="3"/>
  </si>
  <si>
    <t>庁　舎／　議会</t>
    <phoneticPr fontId="11"/>
  </si>
  <si>
    <t>県立学校（中学１＋高校６８＋特別支援学校１９）</t>
    <rPh sb="0" eb="2">
      <t>ケンリツ</t>
    </rPh>
    <rPh sb="2" eb="4">
      <t>ガッコウ</t>
    </rPh>
    <phoneticPr fontId="4"/>
  </si>
  <si>
    <t>2012年</t>
    <rPh sb="4" eb="5">
      <t>ネン</t>
    </rPh>
    <phoneticPr fontId="11"/>
  </si>
  <si>
    <t>学校</t>
    <rPh sb="0" eb="2">
      <t>ガッコウ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</si>
  <si>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</si>
  <si>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</si>
  <si>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</si>
  <si>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</si>
  <si>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</si>
  <si>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公立学校全体（幼稚園、小中学校、県立学校）</t>
    <rPh sb="0" eb="2">
      <t>コウリツ</t>
    </rPh>
    <rPh sb="2" eb="4">
      <t>ガッコウ</t>
    </rPh>
    <rPh sb="4" eb="6">
      <t>ゼンタイ</t>
    </rPh>
    <rPh sb="7" eb="10">
      <t>ヨウチエン</t>
    </rPh>
    <rPh sb="11" eb="15">
      <t>ショウチュウガッコウ</t>
    </rPh>
    <rPh sb="16" eb="18">
      <t>ケンリツ</t>
    </rPh>
    <rPh sb="18" eb="20">
      <t>ガッコウ</t>
    </rPh>
    <phoneticPr fontId="11"/>
  </si>
  <si>
    <t>2012年</t>
    <rPh sb="4" eb="5">
      <t>ネン</t>
    </rPh>
    <phoneticPr fontId="1"/>
  </si>
  <si>
    <t>庁舎／議会</t>
    <phoneticPr fontId="1"/>
  </si>
  <si>
    <t>公民館／公共施設※1</t>
    <phoneticPr fontId="1"/>
  </si>
  <si>
    <t>屋内運動施設※2</t>
    <phoneticPr fontId="1"/>
  </si>
  <si>
    <t>病院／診療所※4</t>
    <phoneticPr fontId="1"/>
  </si>
  <si>
    <t>公立学校</t>
    <rPh sb="0" eb="2">
      <t>コウリツ</t>
    </rPh>
    <rPh sb="2" eb="4">
      <t>ガッコウ</t>
    </rPh>
    <phoneticPr fontId="1"/>
  </si>
  <si>
    <t>中泊町</t>
    <phoneticPr fontId="1"/>
  </si>
  <si>
    <t>庁舎／議会</t>
  </si>
  <si>
    <t>http://www.pref.aomori.lg.jp/bunka/education/</t>
    <phoneticPr fontId="1"/>
  </si>
  <si>
    <t>全施設数</t>
    <rPh sb="0" eb="1">
      <t>ゼン</t>
    </rPh>
    <rPh sb="1" eb="3">
      <t>シセツ</t>
    </rPh>
    <rPh sb="3" eb="4">
      <t>スウ</t>
    </rPh>
    <phoneticPr fontId="11"/>
  </si>
  <si>
    <t>２008年</t>
    <rPh sb="4" eb="5">
      <t>ネン</t>
    </rPh>
    <phoneticPr fontId="11"/>
  </si>
  <si>
    <t>問2/FTCT</t>
    <rPh sb="0" eb="1">
      <t>ト</t>
    </rPh>
    <phoneticPr fontId="1"/>
  </si>
  <si>
    <t>問3/厚労省通知</t>
    <rPh sb="0" eb="1">
      <t>ト</t>
    </rPh>
    <rPh sb="3" eb="8">
      <t>コウロウショウツウチ</t>
    </rPh>
    <phoneticPr fontId="1"/>
  </si>
  <si>
    <t>問4/対策立ち後れの原因</t>
    <rPh sb="0" eb="1">
      <t>ト</t>
    </rPh>
    <rPh sb="3" eb="5">
      <t>タイサク</t>
    </rPh>
    <rPh sb="5" eb="6">
      <t>タ</t>
    </rPh>
    <rPh sb="7" eb="8">
      <t>オク</t>
    </rPh>
    <rPh sb="10" eb="12">
      <t>ゲンイン</t>
    </rPh>
    <phoneticPr fontId="1"/>
  </si>
  <si>
    <t>知っている</t>
    <rPh sb="0" eb="1">
      <t>シ</t>
    </rPh>
    <phoneticPr fontId="1"/>
  </si>
  <si>
    <t>知らない</t>
    <rPh sb="0" eb="1">
      <t>シ</t>
    </rPh>
    <phoneticPr fontId="1"/>
  </si>
  <si>
    <t>個人の自由</t>
    <rPh sb="0" eb="2">
      <t>コジン</t>
    </rPh>
    <rPh sb="3" eb="5">
      <t>ジユウ</t>
    </rPh>
    <phoneticPr fontId="1"/>
  </si>
  <si>
    <t>苦情が出ない</t>
    <rPh sb="0" eb="2">
      <t>クジョウ</t>
    </rPh>
    <rPh sb="3" eb="4">
      <t>デ</t>
    </rPh>
    <phoneticPr fontId="1"/>
  </si>
  <si>
    <t>タバコ税収が大切</t>
    <rPh sb="3" eb="5">
      <t>ゼイシュウ</t>
    </rPh>
    <rPh sb="6" eb="8">
      <t>タイセツ</t>
    </rPh>
    <phoneticPr fontId="1"/>
  </si>
  <si>
    <t>葉タバコ農家への配慮</t>
    <rPh sb="0" eb="1">
      <t>ハ</t>
    </rPh>
    <rPh sb="4" eb="6">
      <t>ノウカ</t>
    </rPh>
    <rPh sb="8" eb="10">
      <t>ハイリョ</t>
    </rPh>
    <phoneticPr fontId="1"/>
  </si>
  <si>
    <t>その他</t>
    <rPh sb="2" eb="3">
      <t>ホカ</t>
    </rPh>
    <phoneticPr fontId="11"/>
  </si>
  <si>
    <t>平均　</t>
    <rPh sb="0" eb="2">
      <t>ヘイキン</t>
    </rPh>
    <phoneticPr fontId="1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</si>
</sst>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);[Red]\(0\)"/>
    <numFmt numFmtId="178" formatCode="0.0_);[Red]\(0.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Osaka"/>
      <family val="3"/>
      <charset val="128"/>
    </font>
    <font>
      <sz val="10"/>
      <color indexed="81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>
      <alignment vertical="center"/>
    </xf>
    <xf numFmtId="0" fontId="8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0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>
      <alignment vertical="center"/>
    </xf>
    <xf numFmtId="176" fontId="9" fillId="5" borderId="1" xfId="0" applyNumberFormat="1" applyFont="1" applyFill="1" applyBorder="1" applyAlignment="1"/>
    <xf numFmtId="176" fontId="0" fillId="5" borderId="1" xfId="0" applyNumberFormat="1" applyFont="1" applyFill="1" applyBorder="1">
      <alignment vertical="center"/>
    </xf>
    <xf numFmtId="0" fontId="0" fillId="5" borderId="1" xfId="0" applyNumberFormat="1" applyFont="1" applyFill="1" applyBorder="1" applyAlignment="1">
      <alignment horizontal="left" vertical="center"/>
    </xf>
    <xf numFmtId="176" fontId="9" fillId="5" borderId="1" xfId="0" applyNumberFormat="1" applyFont="1" applyFill="1" applyBorder="1" applyAlignment="1">
      <alignment horizontal="right" vertical="center"/>
    </xf>
    <xf numFmtId="176" fontId="0" fillId="4" borderId="1" xfId="0" applyNumberFormat="1" applyFont="1" applyFill="1" applyBorder="1">
      <alignment vertical="center"/>
    </xf>
    <xf numFmtId="176" fontId="0" fillId="2" borderId="1" xfId="0" applyNumberFormat="1" applyFont="1" applyFill="1" applyBorder="1">
      <alignment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0" fillId="3" borderId="1" xfId="0" applyNumberFormat="1" applyFont="1" applyFill="1" applyBorder="1">
      <alignment vertical="center"/>
    </xf>
    <xf numFmtId="176" fontId="9" fillId="3" borderId="1" xfId="0" applyNumberFormat="1" applyFont="1" applyFill="1" applyBorder="1" applyAlignment="1">
      <alignment horizontal="right" vertical="center"/>
    </xf>
    <xf numFmtId="0" fontId="0" fillId="4" borderId="1" xfId="0" applyNumberFormat="1" applyFont="1" applyFill="1" applyBorder="1" applyAlignment="1">
      <alignment horizontal="left" vertical="center"/>
    </xf>
    <xf numFmtId="176" fontId="9" fillId="4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0" xfId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9" fontId="8" fillId="0" borderId="1" xfId="1" applyFont="1" applyFill="1" applyBorder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 textRotation="255"/>
    </xf>
    <xf numFmtId="0" fontId="8" fillId="0" borderId="1" xfId="0" applyFont="1" applyFill="1" applyBorder="1" applyAlignment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5" borderId="1" xfId="0" applyFill="1" applyBorder="1" applyAlignment="1"/>
    <xf numFmtId="176" fontId="0" fillId="5" borderId="1" xfId="0" applyNumberFormat="1" applyFill="1" applyBorder="1" applyAlignment="1"/>
    <xf numFmtId="0" fontId="0" fillId="3" borderId="1" xfId="0" applyFill="1" applyBorder="1" applyAlignment="1"/>
    <xf numFmtId="176" fontId="0" fillId="3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/>
    <xf numFmtId="0" fontId="0" fillId="4" borderId="1" xfId="0" applyFill="1" applyBorder="1" applyAlignment="1"/>
    <xf numFmtId="176" fontId="0" fillId="4" borderId="1" xfId="0" applyNumberFormat="1" applyFill="1" applyBorder="1" applyAlignment="1"/>
    <xf numFmtId="0" fontId="0" fillId="0" borderId="0" xfId="0" applyFill="1" applyBorder="1" applyAlignment="1"/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wrapText="1"/>
    </xf>
    <xf numFmtId="17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/>
    <xf numFmtId="0" fontId="8" fillId="0" borderId="1" xfId="0" applyNumberFormat="1" applyFont="1" applyFill="1" applyBorder="1" applyAlignment="1"/>
    <xf numFmtId="0" fontId="8" fillId="0" borderId="2" xfId="0" applyNumberFormat="1" applyFont="1" applyFill="1" applyBorder="1" applyAlignment="1">
      <alignment horizontal="right" vertical="center" textRotation="255"/>
    </xf>
    <xf numFmtId="176" fontId="8" fillId="0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top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vertical="top" textRotation="255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/>
    </xf>
    <xf numFmtId="9" fontId="8" fillId="0" borderId="0" xfId="1" applyFont="1" applyAlignment="1"/>
    <xf numFmtId="9" fontId="8" fillId="0" borderId="0" xfId="1" applyFont="1" applyFill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9" fontId="8" fillId="0" borderId="0" xfId="1" applyFont="1" applyFill="1" applyAlignment="1"/>
    <xf numFmtId="0" fontId="8" fillId="0" borderId="1" xfId="0" applyNumberFormat="1" applyFont="1" applyFill="1" applyBorder="1" applyAlignment="1">
      <alignment horizontal="center" vertical="center"/>
    </xf>
    <xf numFmtId="9" fontId="0" fillId="0" borderId="0" xfId="1" applyFont="1">
      <alignment vertical="center"/>
    </xf>
    <xf numFmtId="0" fontId="8" fillId="0" borderId="0" xfId="0" applyNumberFormat="1" applyFont="1" applyFill="1" applyBorder="1" applyAlignment="1">
      <alignment horizontal="center" vertical="center" textRotation="255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vertical="center"/>
    </xf>
    <xf numFmtId="176" fontId="0" fillId="6" borderId="1" xfId="0" applyNumberFormat="1" applyFont="1" applyFill="1" applyBorder="1">
      <alignment vertical="center"/>
    </xf>
    <xf numFmtId="0" fontId="0" fillId="0" borderId="0" xfId="0" applyAlignment="1"/>
    <xf numFmtId="0" fontId="13" fillId="0" borderId="0" xfId="0" applyFont="1" applyAlignment="1"/>
    <xf numFmtId="0" fontId="13" fillId="0" borderId="1" xfId="0" applyNumberFormat="1" applyFont="1" applyFill="1" applyBorder="1" applyAlignment="1"/>
    <xf numFmtId="176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3" fillId="0" borderId="1" xfId="0" applyNumberFormat="1" applyFont="1" applyFill="1" applyBorder="1" applyAlignment="1">
      <alignment horizontal="center" vertical="top" textRotation="255"/>
    </xf>
    <xf numFmtId="0" fontId="13" fillId="0" borderId="2" xfId="0" applyNumberFormat="1" applyFont="1" applyFill="1" applyBorder="1" applyAlignment="1">
      <alignment horizontal="right" vertical="center" textRotation="255"/>
    </xf>
    <xf numFmtId="176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/>
    <xf numFmtId="0" fontId="13" fillId="7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/>
    <xf numFmtId="176" fontId="13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 textRotation="255"/>
    </xf>
    <xf numFmtId="0" fontId="13" fillId="0" borderId="0" xfId="0" applyFont="1" applyFill="1" applyAlignment="1">
      <alignment horizontal="right" vertical="center"/>
    </xf>
    <xf numFmtId="9" fontId="13" fillId="0" borderId="0" xfId="1" applyFont="1" applyAlignment="1"/>
    <xf numFmtId="9" fontId="13" fillId="0" borderId="1" xfId="1" applyFont="1" applyFill="1" applyBorder="1" applyAlignment="1"/>
    <xf numFmtId="9" fontId="13" fillId="0" borderId="1" xfId="1" applyFont="1" applyBorder="1" applyAlignment="1"/>
    <xf numFmtId="9" fontId="13" fillId="0" borderId="1" xfId="1" applyFont="1" applyFill="1" applyBorder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/>
    </xf>
    <xf numFmtId="9" fontId="13" fillId="0" borderId="0" xfId="1" applyFont="1" applyFill="1" applyAlignment="1"/>
    <xf numFmtId="0" fontId="8" fillId="0" borderId="1" xfId="0" applyFont="1" applyBorder="1" applyAlignment="1">
      <alignment horizontal="right" vertical="center"/>
    </xf>
    <xf numFmtId="9" fontId="8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9" fontId="8" fillId="0" borderId="1" xfId="1" applyFont="1" applyBorder="1" applyAlignment="1"/>
    <xf numFmtId="0" fontId="8" fillId="0" borderId="1" xfId="0" applyNumberFormat="1" applyFont="1" applyFill="1" applyBorder="1" applyAlignment="1">
      <alignment horizontal="center" vertical="center"/>
    </xf>
    <xf numFmtId="177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13" fillId="0" borderId="1" xfId="0" applyFont="1" applyBorder="1" applyAlignment="1"/>
    <xf numFmtId="176" fontId="0" fillId="0" borderId="1" xfId="0" applyNumberFormat="1" applyBorder="1">
      <alignment vertical="center"/>
    </xf>
    <xf numFmtId="0" fontId="13" fillId="8" borderId="1" xfId="0" applyNumberFormat="1" applyFont="1" applyFill="1" applyBorder="1" applyAlignment="1">
      <alignment horizontal="center" vertical="top" textRotation="255"/>
    </xf>
    <xf numFmtId="0" fontId="8" fillId="0" borderId="0" xfId="0" applyFont="1" applyAlignment="1"/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3" borderId="0" xfId="0" applyFont="1" applyFill="1" applyBorder="1">
      <alignment vertical="center"/>
    </xf>
    <xf numFmtId="178" fontId="0" fillId="0" borderId="0" xfId="1" applyNumberFormat="1" applyFo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12" fillId="0" borderId="3" xfId="2" applyNumberForma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4" fillId="0" borderId="1" xfId="2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3" xfId="0" applyNumberFormat="1" applyFont="1" applyFill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center" vertical="top"/>
    </xf>
    <xf numFmtId="0" fontId="13" fillId="0" borderId="5" xfId="0" applyNumberFormat="1" applyFont="1" applyFill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'施設毎の％の比較'!$C$8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'施設毎の％の比較'!$B$9:$B$13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'施設毎の％の比較'!$C$9:$C$13</c:f>
              <c:numCache>
                <c:formatCode>0%</c:formatCode>
                <c:ptCount val="5"/>
                <c:pt idx="0">
                  <c:v>2.097902097902098E-2</c:v>
                </c:pt>
                <c:pt idx="1">
                  <c:v>2.7210884353741496E-2</c:v>
                </c:pt>
                <c:pt idx="2">
                  <c:v>2.3255813953488372E-2</c:v>
                </c:pt>
                <c:pt idx="3">
                  <c:v>4.5454545454545456E-2</c:v>
                </c:pt>
                <c:pt idx="4">
                  <c:v>5.6497175141242938E-2</c:v>
                </c:pt>
              </c:numCache>
            </c:numRef>
          </c:val>
        </c:ser>
        <c:ser>
          <c:idx val="1"/>
          <c:order val="1"/>
          <c:tx>
            <c:strRef>
              <c:f>'施設毎の％の比較'!$D$8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'施設毎の％の比較'!$B$9:$B$13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'施設毎の％の比較'!$D$9:$D$13</c:f>
              <c:numCache>
                <c:formatCode>0%</c:formatCode>
                <c:ptCount val="5"/>
                <c:pt idx="0">
                  <c:v>0.24475524475524477</c:v>
                </c:pt>
                <c:pt idx="1">
                  <c:v>0.38095238095238093</c:v>
                </c:pt>
                <c:pt idx="2">
                  <c:v>0.40697674418604651</c:v>
                </c:pt>
                <c:pt idx="3">
                  <c:v>0.45454545454545453</c:v>
                </c:pt>
                <c:pt idx="4">
                  <c:v>0.6384180790960452</c:v>
                </c:pt>
              </c:numCache>
            </c:numRef>
          </c:val>
        </c:ser>
        <c:ser>
          <c:idx val="2"/>
          <c:order val="2"/>
          <c:tx>
            <c:strRef>
              <c:f>'施設毎の％の比較'!$E$8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'施設毎の％の比較'!$B$9:$B$13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'施設毎の％の比較'!$E$9:$E$13</c:f>
              <c:numCache>
                <c:formatCode>0%</c:formatCode>
                <c:ptCount val="5"/>
                <c:pt idx="0">
                  <c:v>0.68531468531468531</c:v>
                </c:pt>
                <c:pt idx="1">
                  <c:v>0.56462585034013602</c:v>
                </c:pt>
                <c:pt idx="2">
                  <c:v>0.55813953488372092</c:v>
                </c:pt>
                <c:pt idx="3">
                  <c:v>0.49431818181818182</c:v>
                </c:pt>
                <c:pt idx="4">
                  <c:v>0.29943502824858759</c:v>
                </c:pt>
              </c:numCache>
            </c:numRef>
          </c:val>
        </c:ser>
        <c:ser>
          <c:idx val="3"/>
          <c:order val="3"/>
          <c:tx>
            <c:strRef>
              <c:f>'施設毎の％の比較'!$F$8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'施設毎の％の比較'!$B$9:$B$13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'施設毎の％の比較'!$F$9:$F$13</c:f>
              <c:numCache>
                <c:formatCode>0%</c:formatCode>
                <c:ptCount val="5"/>
                <c:pt idx="0">
                  <c:v>4.8951048951048952E-2</c:v>
                </c:pt>
                <c:pt idx="1">
                  <c:v>2.7210884353741496E-2</c:v>
                </c:pt>
                <c:pt idx="2">
                  <c:v>1.1627906976744186E-2</c:v>
                </c:pt>
                <c:pt idx="3">
                  <c:v>5.681818181818182E-3</c:v>
                </c:pt>
                <c:pt idx="4">
                  <c:v>5.6497175141242938E-3</c:v>
                </c:pt>
              </c:numCache>
            </c:numRef>
          </c:val>
        </c:ser>
        <c:overlap val="100"/>
        <c:axId val="96787840"/>
        <c:axId val="96806016"/>
      </c:barChart>
      <c:catAx>
        <c:axId val="96787840"/>
        <c:scaling>
          <c:orientation val="minMax"/>
        </c:scaling>
        <c:axPos val="b"/>
        <c:tickLblPos val="nextTo"/>
        <c:crossAx val="96806016"/>
        <c:crosses val="autoZero"/>
        <c:auto val="1"/>
        <c:lblAlgn val="ctr"/>
        <c:lblOffset val="100"/>
      </c:catAx>
      <c:valAx>
        <c:axId val="96806016"/>
        <c:scaling>
          <c:orientation val="minMax"/>
        </c:scaling>
        <c:axPos val="l"/>
        <c:majorGridlines/>
        <c:numFmt formatCode="0%" sourceLinked="1"/>
        <c:tickLblPos val="nextTo"/>
        <c:crossAx val="96787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総合点数の変遷!$S$9</c:f>
              <c:strCache>
                <c:ptCount val="1"/>
                <c:pt idx="0">
                  <c:v>五所川原市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総合点数の変遷!$T$9:$X$9</c:f>
              <c:numCache>
                <c:formatCode>0.0_ </c:formatCode>
                <c:ptCount val="5"/>
                <c:pt idx="0">
                  <c:v>31.6</c:v>
                </c:pt>
                <c:pt idx="1">
                  <c:v>36.216216216216218</c:v>
                </c:pt>
                <c:pt idx="2">
                  <c:v>75.78947368421052</c:v>
                </c:pt>
                <c:pt idx="3">
                  <c:v>77.89473684210526</c:v>
                </c:pt>
                <c:pt idx="4">
                  <c:v>78.688524590163937</c:v>
                </c:pt>
              </c:numCache>
            </c:numRef>
          </c:val>
        </c:ser>
        <c:ser>
          <c:idx val="1"/>
          <c:order val="1"/>
          <c:tx>
            <c:strRef>
              <c:f>総合点数の変遷!$S$10</c:f>
              <c:strCache>
                <c:ptCount val="1"/>
                <c:pt idx="0">
                  <c:v>つがる市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総合点数の変遷!$T$10:$X$10</c:f>
              <c:numCache>
                <c:formatCode>0.0_ </c:formatCode>
                <c:ptCount val="5"/>
                <c:pt idx="0">
                  <c:v>32.727272727272727</c:v>
                </c:pt>
                <c:pt idx="1">
                  <c:v>41.694915254237287</c:v>
                </c:pt>
                <c:pt idx="2">
                  <c:v>42.711864406779654</c:v>
                </c:pt>
                <c:pt idx="3">
                  <c:v>64.137931034482762</c:v>
                </c:pt>
                <c:pt idx="4">
                  <c:v>69.166666666666657</c:v>
                </c:pt>
              </c:numCache>
            </c:numRef>
          </c:val>
        </c:ser>
        <c:ser>
          <c:idx val="2"/>
          <c:order val="2"/>
          <c:tx>
            <c:strRef>
              <c:f>総合点数の変遷!$S$11</c:f>
              <c:strCache>
                <c:ptCount val="1"/>
                <c:pt idx="0">
                  <c:v>鰺ヶ沢町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総合点数の変遷!$T$11:$X$11</c:f>
              <c:numCache>
                <c:formatCode>0.0_ </c:formatCode>
                <c:ptCount val="5"/>
                <c:pt idx="0">
                  <c:v>25.6</c:v>
                </c:pt>
                <c:pt idx="1">
                  <c:v>27.142857142857142</c:v>
                </c:pt>
                <c:pt idx="2">
                  <c:v>54.285714285714285</c:v>
                </c:pt>
                <c:pt idx="3">
                  <c:v>56.363636363636367</c:v>
                </c:pt>
                <c:pt idx="4">
                  <c:v>65.454545454545453</c:v>
                </c:pt>
              </c:numCache>
            </c:numRef>
          </c:val>
        </c:ser>
        <c:ser>
          <c:idx val="3"/>
          <c:order val="3"/>
          <c:tx>
            <c:strRef>
              <c:f>総合点数の変遷!$S$12</c:f>
              <c:strCache>
                <c:ptCount val="1"/>
                <c:pt idx="0">
                  <c:v>深浦町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総合点数の変遷!$T$12:$X$12</c:f>
              <c:numCache>
                <c:formatCode>0.0_ </c:formatCode>
                <c:ptCount val="5"/>
                <c:pt idx="0">
                  <c:v>86.315789473684205</c:v>
                </c:pt>
                <c:pt idx="1">
                  <c:v>85.26315789473685</c:v>
                </c:pt>
                <c:pt idx="2">
                  <c:v>81.454545454545453</c:v>
                </c:pt>
                <c:pt idx="3">
                  <c:v>81.454545454545453</c:v>
                </c:pt>
                <c:pt idx="4">
                  <c:v>81.090909090909093</c:v>
                </c:pt>
              </c:numCache>
            </c:numRef>
          </c:val>
        </c:ser>
        <c:ser>
          <c:idx val="4"/>
          <c:order val="4"/>
          <c:tx>
            <c:strRef>
              <c:f>総合点数の変遷!$S$13</c:f>
              <c:strCache>
                <c:ptCount val="1"/>
                <c:pt idx="0">
                  <c:v>板柳町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総合点数の変遷!$T$13:$X$13</c:f>
              <c:numCache>
                <c:formatCode>0.0_ </c:formatCode>
                <c:ptCount val="5"/>
                <c:pt idx="0">
                  <c:v>41.05263157894737</c:v>
                </c:pt>
                <c:pt idx="1">
                  <c:v>58.333333333333329</c:v>
                </c:pt>
                <c:pt idx="2">
                  <c:v>58.333333333333329</c:v>
                </c:pt>
                <c:pt idx="3">
                  <c:v>58.333333333333329</c:v>
                </c:pt>
                <c:pt idx="4">
                  <c:v>58.333333333333329</c:v>
                </c:pt>
              </c:numCache>
            </c:numRef>
          </c:val>
        </c:ser>
        <c:ser>
          <c:idx val="5"/>
          <c:order val="5"/>
          <c:tx>
            <c:strRef>
              <c:f>総合点数の変遷!$S$14</c:f>
              <c:strCache>
                <c:ptCount val="1"/>
                <c:pt idx="0">
                  <c:v>鶴田町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総合点数の変遷!$T$14:$X$14</c:f>
              <c:numCache>
                <c:formatCode>0.0_ </c:formatCode>
                <c:ptCount val="5"/>
                <c:pt idx="0">
                  <c:v>35</c:v>
                </c:pt>
                <c:pt idx="1">
                  <c:v>37</c:v>
                </c:pt>
                <c:pt idx="2">
                  <c:v>57</c:v>
                </c:pt>
                <c:pt idx="3">
                  <c:v>77.142857142857139</c:v>
                </c:pt>
                <c:pt idx="4">
                  <c:v>64.545454545454547</c:v>
                </c:pt>
              </c:numCache>
            </c:numRef>
          </c:val>
        </c:ser>
        <c:ser>
          <c:idx val="6"/>
          <c:order val="6"/>
          <c:tx>
            <c:strRef>
              <c:f>総合点数の変遷!$S$15</c:f>
              <c:strCache>
                <c:ptCount val="1"/>
                <c:pt idx="0">
                  <c:v>中泊町</c:v>
                </c:pt>
              </c:strCache>
            </c:strRef>
          </c:tx>
          <c:marker>
            <c:symbol val="none"/>
          </c:marker>
          <c:cat>
            <c:strRef>
              <c:f>総合点数の変遷!$T$8:$X$8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総合点数の変遷!$T$15:$X$15</c:f>
              <c:numCache>
                <c:formatCode>0.0_ </c:formatCode>
                <c:ptCount val="5"/>
                <c:pt idx="0">
                  <c:v>83.902439024390247</c:v>
                </c:pt>
                <c:pt idx="1">
                  <c:v>35.862068965517238</c:v>
                </c:pt>
                <c:pt idx="2">
                  <c:v>35</c:v>
                </c:pt>
                <c:pt idx="3">
                  <c:v>80.625</c:v>
                </c:pt>
                <c:pt idx="4">
                  <c:v>80.625</c:v>
                </c:pt>
              </c:numCache>
            </c:numRef>
          </c:val>
        </c:ser>
        <c:marker val="1"/>
        <c:axId val="91616768"/>
        <c:axId val="91618304"/>
      </c:lineChart>
      <c:catAx>
        <c:axId val="91616768"/>
        <c:scaling>
          <c:orientation val="minMax"/>
        </c:scaling>
        <c:axPos val="b"/>
        <c:tickLblPos val="nextTo"/>
        <c:crossAx val="91618304"/>
        <c:crosses val="autoZero"/>
        <c:auto val="1"/>
        <c:lblAlgn val="ctr"/>
        <c:lblOffset val="100"/>
      </c:catAx>
      <c:valAx>
        <c:axId val="91618304"/>
        <c:scaling>
          <c:orientation val="minMax"/>
        </c:scaling>
        <c:axPos val="l"/>
        <c:majorGridlines/>
        <c:numFmt formatCode="0.0_ " sourceLinked="1"/>
        <c:tickLblPos val="nextTo"/>
        <c:crossAx val="91616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総合点数の変遷!$S$17</c:f>
              <c:strCache>
                <c:ptCount val="1"/>
                <c:pt idx="0">
                  <c:v>弘前市</c:v>
                </c:pt>
              </c:strCache>
            </c:strRef>
          </c:tx>
          <c:marker>
            <c:symbol val="none"/>
          </c:marker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総合点数の変遷!$T$17:$X$17</c:f>
              <c:numCache>
                <c:formatCode>0.0_ </c:formatCode>
                <c:ptCount val="5"/>
                <c:pt idx="0">
                  <c:v>53.18181818181818</c:v>
                </c:pt>
                <c:pt idx="1">
                  <c:v>85.037037037037038</c:v>
                </c:pt>
                <c:pt idx="2">
                  <c:v>85.481481481481481</c:v>
                </c:pt>
                <c:pt idx="3">
                  <c:v>87.703703703703709</c:v>
                </c:pt>
                <c:pt idx="4">
                  <c:v>88.67647058823529</c:v>
                </c:pt>
              </c:numCache>
            </c:numRef>
          </c:val>
        </c:ser>
        <c:ser>
          <c:idx val="1"/>
          <c:order val="1"/>
          <c:tx>
            <c:strRef>
              <c:f>総合点数の変遷!$S$18</c:f>
              <c:strCache>
                <c:ptCount val="1"/>
                <c:pt idx="0">
                  <c:v>黒石市</c:v>
                </c:pt>
              </c:strCache>
            </c:strRef>
          </c:tx>
          <c:marker>
            <c:symbol val="none"/>
          </c:marker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総合点数の変遷!$T$18:$X$18</c:f>
              <c:numCache>
                <c:formatCode>0.0_ </c:formatCode>
                <c:ptCount val="5"/>
                <c:pt idx="0">
                  <c:v>36.111111111111114</c:v>
                </c:pt>
                <c:pt idx="1">
                  <c:v>37.222222222222229</c:v>
                </c:pt>
                <c:pt idx="2">
                  <c:v>48.648648648648646</c:v>
                </c:pt>
                <c:pt idx="3">
                  <c:v>43.78378378378379</c:v>
                </c:pt>
                <c:pt idx="4">
                  <c:v>85.78947368421052</c:v>
                </c:pt>
              </c:numCache>
            </c:numRef>
          </c:val>
        </c:ser>
        <c:ser>
          <c:idx val="2"/>
          <c:order val="2"/>
          <c:tx>
            <c:strRef>
              <c:f>総合点数の変遷!$S$19</c:f>
              <c:strCache>
                <c:ptCount val="1"/>
                <c:pt idx="0">
                  <c:v>平川市</c:v>
                </c:pt>
              </c:strCache>
            </c:strRef>
          </c:tx>
          <c:marker>
            <c:symbol val="none"/>
          </c:marker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総合点数の変遷!$T$19:$X$19</c:f>
              <c:numCache>
                <c:formatCode>0.0_ </c:formatCode>
                <c:ptCount val="5"/>
                <c:pt idx="0">
                  <c:v>39.444444444444443</c:v>
                </c:pt>
                <c:pt idx="1">
                  <c:v>56.92307692307692</c:v>
                </c:pt>
                <c:pt idx="2">
                  <c:v>34.960629921259837</c:v>
                </c:pt>
                <c:pt idx="3">
                  <c:v>35.36</c:v>
                </c:pt>
                <c:pt idx="4">
                  <c:v>65.714285714285708</c:v>
                </c:pt>
              </c:numCache>
            </c:numRef>
          </c:val>
        </c:ser>
        <c:ser>
          <c:idx val="3"/>
          <c:order val="3"/>
          <c:tx>
            <c:strRef>
              <c:f>総合点数の変遷!$S$20</c:f>
              <c:strCache>
                <c:ptCount val="1"/>
                <c:pt idx="0">
                  <c:v>西目屋村</c:v>
                </c:pt>
              </c:strCache>
            </c:strRef>
          </c:tx>
          <c:marker>
            <c:symbol val="none"/>
          </c:marker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総合点数の変遷!$T$20:$X$20</c:f>
              <c:numCache>
                <c:formatCode>0.0_ </c:formatCode>
                <c:ptCount val="5"/>
                <c:pt idx="0">
                  <c:v>17.777777777777779</c:v>
                </c:pt>
                <c:pt idx="1">
                  <c:v>22.5</c:v>
                </c:pt>
                <c:pt idx="2">
                  <c:v>60.000000000000007</c:v>
                </c:pt>
                <c:pt idx="3">
                  <c:v>60.000000000000007</c:v>
                </c:pt>
                <c:pt idx="4">
                  <c:v>60.000000000000007</c:v>
                </c:pt>
              </c:numCache>
            </c:numRef>
          </c:val>
        </c:ser>
        <c:ser>
          <c:idx val="4"/>
          <c:order val="4"/>
          <c:tx>
            <c:strRef>
              <c:f>総合点数の変遷!$S$21</c:f>
              <c:strCache>
                <c:ptCount val="1"/>
                <c:pt idx="0">
                  <c:v>藤崎町</c:v>
                </c:pt>
              </c:strCache>
            </c:strRef>
          </c:tx>
          <c:marker>
            <c:symbol val="none"/>
          </c:marker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総合点数の変遷!$T$21:$X$21</c:f>
              <c:numCache>
                <c:formatCode>0.0_ </c:formatCode>
                <c:ptCount val="5"/>
                <c:pt idx="0">
                  <c:v>31.111111111111111</c:v>
                </c:pt>
                <c:pt idx="1">
                  <c:v>32.941176470588239</c:v>
                </c:pt>
                <c:pt idx="2">
                  <c:v>82.5</c:v>
                </c:pt>
                <c:pt idx="3">
                  <c:v>82.5</c:v>
                </c:pt>
                <c:pt idx="4">
                  <c:v>86.666666666666671</c:v>
                </c:pt>
              </c:numCache>
            </c:numRef>
          </c:val>
        </c:ser>
        <c:ser>
          <c:idx val="5"/>
          <c:order val="5"/>
          <c:tx>
            <c:strRef>
              <c:f>総合点数の変遷!$S$22</c:f>
              <c:strCache>
                <c:ptCount val="1"/>
                <c:pt idx="0">
                  <c:v>大鰐町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5.2777777777777792E-2"/>
                  <c:y val="3.2407407407407426E-2"/>
                </c:manualLayout>
              </c:layout>
              <c:showSerName val="1"/>
            </c:dLbl>
            <c:showSerName val="1"/>
          </c:dLbls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総合点数の変遷!$T$22:$X$22</c:f>
              <c:numCache>
                <c:formatCode>0.0_ </c:formatCode>
                <c:ptCount val="5"/>
                <c:pt idx="0">
                  <c:v>55.38461538461538</c:v>
                </c:pt>
                <c:pt idx="1">
                  <c:v>60</c:v>
                </c:pt>
                <c:pt idx="2">
                  <c:v>70</c:v>
                </c:pt>
                <c:pt idx="3">
                  <c:v>47.058823529411768</c:v>
                </c:pt>
                <c:pt idx="4">
                  <c:v>50</c:v>
                </c:pt>
              </c:numCache>
            </c:numRef>
          </c:val>
        </c:ser>
        <c:ser>
          <c:idx val="6"/>
          <c:order val="6"/>
          <c:tx>
            <c:strRef>
              <c:f>総合点数の変遷!$S$23</c:f>
              <c:strCache>
                <c:ptCount val="1"/>
                <c:pt idx="0">
                  <c:v>田舎館村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8.6111111111111041E-2"/>
                  <c:y val="3.7037037037037056E-2"/>
                </c:manualLayout>
              </c:layout>
              <c:showSerName val="1"/>
            </c:dLbl>
            <c:showSerName val="1"/>
          </c:dLbls>
          <c:cat>
            <c:strRef>
              <c:f>総合点数の変遷!$T$16:$X$16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総合点数の変遷!$T$23:$X$23</c:f>
              <c:numCache>
                <c:formatCode>0.0_ 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51.111111111111114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marker val="1"/>
        <c:axId val="96550912"/>
        <c:axId val="96552448"/>
      </c:lineChart>
      <c:catAx>
        <c:axId val="96550912"/>
        <c:scaling>
          <c:orientation val="minMax"/>
        </c:scaling>
        <c:axPos val="b"/>
        <c:tickLblPos val="nextTo"/>
        <c:crossAx val="96552448"/>
        <c:crosses val="autoZero"/>
        <c:auto val="1"/>
        <c:lblAlgn val="ctr"/>
        <c:lblOffset val="100"/>
      </c:catAx>
      <c:valAx>
        <c:axId val="96552448"/>
        <c:scaling>
          <c:orientation val="minMax"/>
        </c:scaling>
        <c:axPos val="l"/>
        <c:majorGridlines/>
        <c:numFmt formatCode="0.0_ " sourceLinked="1"/>
        <c:tickLblPos val="nextTo"/>
        <c:crossAx val="96550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総合点数の変遷!$S$25</c:f>
              <c:strCache>
                <c:ptCount val="1"/>
                <c:pt idx="0">
                  <c:v>十和田市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総合点数の変遷!$T$25:$X$25</c:f>
              <c:numCache>
                <c:formatCode>0.0_ </c:formatCode>
                <c:ptCount val="5"/>
                <c:pt idx="0">
                  <c:v>56.486486486486484</c:v>
                </c:pt>
                <c:pt idx="1">
                  <c:v>57.027027027027025</c:v>
                </c:pt>
                <c:pt idx="2">
                  <c:v>80.833333333333329</c:v>
                </c:pt>
                <c:pt idx="3">
                  <c:v>81.714285714285722</c:v>
                </c:pt>
                <c:pt idx="4">
                  <c:v>77.808219178082197</c:v>
                </c:pt>
              </c:numCache>
            </c:numRef>
          </c:val>
        </c:ser>
        <c:ser>
          <c:idx val="1"/>
          <c:order val="1"/>
          <c:tx>
            <c:strRef>
              <c:f>総合点数の変遷!$S$26</c:f>
              <c:strCache>
                <c:ptCount val="1"/>
                <c:pt idx="0">
                  <c:v>三沢市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総合点数の変遷!$T$26:$X$26</c:f>
              <c:numCache>
                <c:formatCode>0.0_ </c:formatCode>
                <c:ptCount val="5"/>
                <c:pt idx="0">
                  <c:v>48.41379310344827</c:v>
                </c:pt>
                <c:pt idx="1">
                  <c:v>83.78378378378379</c:v>
                </c:pt>
                <c:pt idx="2">
                  <c:v>85.405405405405418</c:v>
                </c:pt>
                <c:pt idx="3">
                  <c:v>85.945945945945951</c:v>
                </c:pt>
                <c:pt idx="4">
                  <c:v>85.945945945945951</c:v>
                </c:pt>
              </c:numCache>
            </c:numRef>
          </c:val>
        </c:ser>
        <c:ser>
          <c:idx val="2"/>
          <c:order val="2"/>
          <c:tx>
            <c:strRef>
              <c:f>総合点数の変遷!$S$27</c:f>
              <c:strCache>
                <c:ptCount val="1"/>
                <c:pt idx="0">
                  <c:v>野辺地町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6260162601626016"/>
                  <c:y val="4.243778136006679E-17"/>
                </c:manualLayout>
              </c:layout>
              <c:showSerName val="1"/>
            </c:dLbl>
            <c:showSerName val="1"/>
          </c:dLbls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総合点数の変遷!$T$27:$X$27</c:f>
              <c:numCache>
                <c:formatCode>0.0_ </c:formatCode>
                <c:ptCount val="5"/>
                <c:pt idx="0">
                  <c:v>42.10526315789474</c:v>
                </c:pt>
                <c:pt idx="1">
                  <c:v>43.333333333333329</c:v>
                </c:pt>
                <c:pt idx="2">
                  <c:v>78</c:v>
                </c:pt>
                <c:pt idx="3">
                  <c:v>78</c:v>
                </c:pt>
                <c:pt idx="4">
                  <c:v>55.652173913043484</c:v>
                </c:pt>
              </c:numCache>
            </c:numRef>
          </c:val>
        </c:ser>
        <c:ser>
          <c:idx val="3"/>
          <c:order val="3"/>
          <c:tx>
            <c:strRef>
              <c:f>総合点数の変遷!$S$28</c:f>
              <c:strCache>
                <c:ptCount val="1"/>
                <c:pt idx="0">
                  <c:v>七戸町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総合点数の変遷!$T$28:$X$28</c:f>
              <c:numCache>
                <c:formatCode>0.0_ </c:formatCode>
                <c:ptCount val="5"/>
                <c:pt idx="0">
                  <c:v>69.090909090909093</c:v>
                </c:pt>
                <c:pt idx="1">
                  <c:v>80</c:v>
                </c:pt>
                <c:pt idx="2">
                  <c:v>66.38297872340425</c:v>
                </c:pt>
                <c:pt idx="3">
                  <c:v>83.478260869565219</c:v>
                </c:pt>
                <c:pt idx="4">
                  <c:v>83.478260869565219</c:v>
                </c:pt>
              </c:numCache>
            </c:numRef>
          </c:val>
        </c:ser>
        <c:ser>
          <c:idx val="4"/>
          <c:order val="4"/>
          <c:tx>
            <c:strRef>
              <c:f>総合点数の変遷!$S$29</c:f>
              <c:strCache>
                <c:ptCount val="1"/>
                <c:pt idx="0">
                  <c:v>六戸町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総合点数の変遷!$T$29:$X$29</c:f>
              <c:numCache>
                <c:formatCode>0.0_ </c:formatCode>
                <c:ptCount val="5"/>
                <c:pt idx="0">
                  <c:v>76.470588235294116</c:v>
                </c:pt>
                <c:pt idx="1">
                  <c:v>61.81818181818182</c:v>
                </c:pt>
                <c:pt idx="2">
                  <c:v>80</c:v>
                </c:pt>
                <c:pt idx="3">
                  <c:v>80.909090909090907</c:v>
                </c:pt>
                <c:pt idx="4">
                  <c:v>86.25</c:v>
                </c:pt>
              </c:numCache>
            </c:numRef>
          </c:val>
        </c:ser>
        <c:ser>
          <c:idx val="5"/>
          <c:order val="5"/>
          <c:tx>
            <c:strRef>
              <c:f>総合点数の変遷!$S$30</c:f>
              <c:strCache>
                <c:ptCount val="1"/>
                <c:pt idx="0">
                  <c:v>横浜町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総合点数の変遷!$T$30:$X$30</c:f>
              <c:numCache>
                <c:formatCode>0.0_ </c:formatCode>
                <c:ptCount val="5"/>
                <c:pt idx="0">
                  <c:v>61.25</c:v>
                </c:pt>
                <c:pt idx="1">
                  <c:v>83.999999999999986</c:v>
                </c:pt>
                <c:pt idx="2">
                  <c:v>87.5</c:v>
                </c:pt>
                <c:pt idx="3">
                  <c:v>87.5</c:v>
                </c:pt>
                <c:pt idx="4">
                  <c:v>88.75</c:v>
                </c:pt>
              </c:numCache>
            </c:numRef>
          </c:val>
        </c:ser>
        <c:ser>
          <c:idx val="6"/>
          <c:order val="6"/>
          <c:tx>
            <c:strRef>
              <c:f>総合点数の変遷!$S$31</c:f>
              <c:strCache>
                <c:ptCount val="1"/>
                <c:pt idx="0">
                  <c:v>東北町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093865484109387"/>
                  <c:y val="-5.0925925925925923E-2"/>
                </c:manualLayout>
              </c:layout>
              <c:showSerName val="1"/>
            </c:dLbl>
            <c:showSerName val="1"/>
          </c:dLbls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総合点数の変遷!$T$31:$X$31</c:f>
              <c:numCache>
                <c:formatCode>0.0_ </c:formatCode>
                <c:ptCount val="5"/>
                <c:pt idx="0">
                  <c:v>30.285714285714285</c:v>
                </c:pt>
                <c:pt idx="1">
                  <c:v>36.285714285714285</c:v>
                </c:pt>
                <c:pt idx="2">
                  <c:v>36.285714285714285</c:v>
                </c:pt>
                <c:pt idx="3">
                  <c:v>36.901408450704224</c:v>
                </c:pt>
                <c:pt idx="4">
                  <c:v>37.74647887323944</c:v>
                </c:pt>
              </c:numCache>
            </c:numRef>
          </c:val>
        </c:ser>
        <c:ser>
          <c:idx val="7"/>
          <c:order val="7"/>
          <c:tx>
            <c:strRef>
              <c:f>総合点数の変遷!$S$32</c:f>
              <c:strCache>
                <c:ptCount val="1"/>
                <c:pt idx="0">
                  <c:v>六ヶ所村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総合点数の変遷!$T$32:$X$32</c:f>
              <c:numCache>
                <c:formatCode>0.0_ </c:formatCode>
                <c:ptCount val="5"/>
                <c:pt idx="0">
                  <c:v>76.875</c:v>
                </c:pt>
                <c:pt idx="1">
                  <c:v>78.518518518518519</c:v>
                </c:pt>
                <c:pt idx="2">
                  <c:v>80.769230769230759</c:v>
                </c:pt>
                <c:pt idx="3">
                  <c:v>80.769230769230759</c:v>
                </c:pt>
                <c:pt idx="4">
                  <c:v>80.769230769230759</c:v>
                </c:pt>
              </c:numCache>
            </c:numRef>
          </c:val>
        </c:ser>
        <c:ser>
          <c:idx val="8"/>
          <c:order val="8"/>
          <c:tx>
            <c:strRef>
              <c:f>総合点数の変遷!$S$33</c:f>
              <c:strCache>
                <c:ptCount val="1"/>
                <c:pt idx="0">
                  <c:v>おいらせ町</c:v>
                </c:pt>
              </c:strCache>
            </c:strRef>
          </c:tx>
          <c:marker>
            <c:symbol val="none"/>
          </c:marker>
          <c:cat>
            <c:strRef>
              <c:f>総合点数の変遷!$T$24:$X$24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総合点数の変遷!$T$33:$X$33</c:f>
              <c:numCache>
                <c:formatCode>0.0_ </c:formatCode>
                <c:ptCount val="5"/>
                <c:pt idx="0">
                  <c:v>79.166666666666671</c:v>
                </c:pt>
                <c:pt idx="1">
                  <c:v>76.8</c:v>
                </c:pt>
                <c:pt idx="2">
                  <c:v>75.833333333333329</c:v>
                </c:pt>
                <c:pt idx="3">
                  <c:v>75.833333333333329</c:v>
                </c:pt>
                <c:pt idx="4">
                  <c:v>75.833333333333329</c:v>
                </c:pt>
              </c:numCache>
            </c:numRef>
          </c:val>
        </c:ser>
        <c:marker val="1"/>
        <c:axId val="96628736"/>
        <c:axId val="96630272"/>
      </c:lineChart>
      <c:catAx>
        <c:axId val="96628736"/>
        <c:scaling>
          <c:orientation val="minMax"/>
        </c:scaling>
        <c:axPos val="b"/>
        <c:tickLblPos val="nextTo"/>
        <c:crossAx val="96630272"/>
        <c:crosses val="autoZero"/>
        <c:auto val="1"/>
        <c:lblAlgn val="ctr"/>
        <c:lblOffset val="100"/>
      </c:catAx>
      <c:valAx>
        <c:axId val="96630272"/>
        <c:scaling>
          <c:orientation val="minMax"/>
        </c:scaling>
        <c:axPos val="l"/>
        <c:majorGridlines/>
        <c:numFmt formatCode="0.0_ " sourceLinked="1"/>
        <c:tickLblPos val="nextTo"/>
        <c:crossAx val="9662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総合点数の変遷!$S$35</c:f>
              <c:strCache>
                <c:ptCount val="1"/>
                <c:pt idx="0">
                  <c:v>むつ市</c:v>
                </c:pt>
              </c:strCache>
            </c:strRef>
          </c:tx>
          <c:marker>
            <c:symbol val="none"/>
          </c:marker>
          <c:cat>
            <c:strRef>
              <c:f>総合点数の変遷!$T$34:$X$34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総合点数の変遷!$T$35:$X$35</c:f>
              <c:numCache>
                <c:formatCode>0.0_ </c:formatCode>
                <c:ptCount val="5"/>
                <c:pt idx="0">
                  <c:v>81.454545454545453</c:v>
                </c:pt>
                <c:pt idx="1">
                  <c:v>80.344827586206904</c:v>
                </c:pt>
                <c:pt idx="2">
                  <c:v>81.379310344827573</c:v>
                </c:pt>
                <c:pt idx="3">
                  <c:v>81.05263157894737</c:v>
                </c:pt>
                <c:pt idx="4">
                  <c:v>80.714285714285722</c:v>
                </c:pt>
              </c:numCache>
            </c:numRef>
          </c:val>
        </c:ser>
        <c:ser>
          <c:idx val="1"/>
          <c:order val="1"/>
          <c:tx>
            <c:strRef>
              <c:f>総合点数の変遷!$S$36</c:f>
              <c:strCache>
                <c:ptCount val="1"/>
                <c:pt idx="0">
                  <c:v>大間町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1904761904761908"/>
                  <c:y val="0.14814814814814825"/>
                </c:manualLayout>
              </c:layout>
              <c:showSerName val="1"/>
            </c:dLbl>
            <c:showSerName val="1"/>
          </c:dLbls>
          <c:cat>
            <c:strRef>
              <c:f>総合点数の変遷!$T$34:$X$34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総合点数の変遷!$T$36:$X$36</c:f>
              <c:numCache>
                <c:formatCode>0.0_ </c:formatCode>
                <c:ptCount val="5"/>
                <c:pt idx="0">
                  <c:v>30.476190476190474</c:v>
                </c:pt>
                <c:pt idx="1">
                  <c:v>27.384615384615387</c:v>
                </c:pt>
                <c:pt idx="2">
                  <c:v>32.941176470588239</c:v>
                </c:pt>
                <c:pt idx="3">
                  <c:v>21.481481481481481</c:v>
                </c:pt>
                <c:pt idx="4">
                  <c:v>39.230769230769226</c:v>
                </c:pt>
              </c:numCache>
            </c:numRef>
          </c:val>
        </c:ser>
        <c:ser>
          <c:idx val="2"/>
          <c:order val="2"/>
          <c:tx>
            <c:strRef>
              <c:f>総合点数の変遷!$S$37</c:f>
              <c:strCache>
                <c:ptCount val="1"/>
                <c:pt idx="0">
                  <c:v>東通村</c:v>
                </c:pt>
              </c:strCache>
            </c:strRef>
          </c:tx>
          <c:marker>
            <c:symbol val="none"/>
          </c:marker>
          <c:cat>
            <c:strRef>
              <c:f>総合点数の変遷!$T$34:$X$34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総合点数の変遷!$T$37:$X$37</c:f>
              <c:numCache>
                <c:formatCode>0.0_ 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80</c:v>
                </c:pt>
                <c:pt idx="3">
                  <c:v>81.111111111111114</c:v>
                </c:pt>
                <c:pt idx="4">
                  <c:v>81.714285714285708</c:v>
                </c:pt>
              </c:numCache>
            </c:numRef>
          </c:val>
        </c:ser>
        <c:ser>
          <c:idx val="3"/>
          <c:order val="3"/>
          <c:tx>
            <c:strRef>
              <c:f>総合点数の変遷!$S$38</c:f>
              <c:strCache>
                <c:ptCount val="1"/>
                <c:pt idx="0">
                  <c:v>風間浦村</c:v>
                </c:pt>
              </c:strCache>
            </c:strRef>
          </c:tx>
          <c:marker>
            <c:symbol val="none"/>
          </c:marker>
          <c:cat>
            <c:strRef>
              <c:f>総合点数の変遷!$T$34:$X$34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総合点数の変遷!$T$38:$X$38</c:f>
              <c:numCache>
                <c:formatCode>0.0_ </c:formatCode>
                <c:ptCount val="5"/>
                <c:pt idx="0">
                  <c:v>44.61538461538462</c:v>
                </c:pt>
                <c:pt idx="1">
                  <c:v>80</c:v>
                </c:pt>
                <c:pt idx="2">
                  <c:v>78.571428571428584</c:v>
                </c:pt>
                <c:pt idx="3">
                  <c:v>78.571428571428584</c:v>
                </c:pt>
                <c:pt idx="4">
                  <c:v>78.571428571428584</c:v>
                </c:pt>
              </c:numCache>
            </c:numRef>
          </c:val>
        </c:ser>
        <c:ser>
          <c:idx val="4"/>
          <c:order val="4"/>
          <c:tx>
            <c:strRef>
              <c:f>総合点数の変遷!$S$39</c:f>
              <c:strCache>
                <c:ptCount val="1"/>
                <c:pt idx="0">
                  <c:v>佐井村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7857142857142874"/>
                  <c:y val="-5.5555555555555518E-2"/>
                </c:manualLayout>
              </c:layout>
              <c:showSerName val="1"/>
            </c:dLbl>
            <c:showSerName val="1"/>
          </c:dLbls>
          <c:cat>
            <c:strRef>
              <c:f>総合点数の変遷!$T$34:$X$34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総合点数の変遷!$T$39:$X$39</c:f>
              <c:numCache>
                <c:formatCode>0.0_ </c:formatCode>
                <c:ptCount val="5"/>
                <c:pt idx="0">
                  <c:v>32.222222222222221</c:v>
                </c:pt>
                <c:pt idx="1">
                  <c:v>32.941176470588239</c:v>
                </c:pt>
                <c:pt idx="2">
                  <c:v>31.25</c:v>
                </c:pt>
                <c:pt idx="3">
                  <c:v>38.82352941176471</c:v>
                </c:pt>
                <c:pt idx="4">
                  <c:v>37.647058823529413</c:v>
                </c:pt>
              </c:numCache>
            </c:numRef>
          </c:val>
        </c:ser>
        <c:marker val="1"/>
        <c:axId val="96662272"/>
        <c:axId val="96663808"/>
      </c:lineChart>
      <c:catAx>
        <c:axId val="96662272"/>
        <c:scaling>
          <c:orientation val="minMax"/>
        </c:scaling>
        <c:axPos val="b"/>
        <c:tickLblPos val="nextTo"/>
        <c:crossAx val="96663808"/>
        <c:crosses val="autoZero"/>
        <c:auto val="1"/>
        <c:lblAlgn val="ctr"/>
        <c:lblOffset val="100"/>
      </c:catAx>
      <c:valAx>
        <c:axId val="96663808"/>
        <c:scaling>
          <c:orientation val="minMax"/>
        </c:scaling>
        <c:axPos val="l"/>
        <c:majorGridlines/>
        <c:numFmt formatCode="0.0_ " sourceLinked="1"/>
        <c:tickLblPos val="nextTo"/>
        <c:crossAx val="96662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総合点数の変遷!$S$41</c:f>
              <c:strCache>
                <c:ptCount val="1"/>
                <c:pt idx="0">
                  <c:v>八戸市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総合点数の変遷!$T$41:$X$41</c:f>
              <c:numCache>
                <c:formatCode>0.0_ </c:formatCode>
                <c:ptCount val="5"/>
                <c:pt idx="0">
                  <c:v>80.81504702194357</c:v>
                </c:pt>
                <c:pt idx="1">
                  <c:v>82.075471698113205</c:v>
                </c:pt>
                <c:pt idx="2">
                  <c:v>80.08163265306122</c:v>
                </c:pt>
                <c:pt idx="3">
                  <c:v>79.126984126984127</c:v>
                </c:pt>
                <c:pt idx="4">
                  <c:v>80.944881889763792</c:v>
                </c:pt>
              </c:numCache>
            </c:numRef>
          </c:val>
        </c:ser>
        <c:ser>
          <c:idx val="1"/>
          <c:order val="1"/>
          <c:tx>
            <c:strRef>
              <c:f>総合点数の変遷!$S$42</c:f>
              <c:strCache>
                <c:ptCount val="1"/>
                <c:pt idx="0">
                  <c:v>三戸町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総合点数の変遷!$T$42:$X$42</c:f>
              <c:numCache>
                <c:formatCode>0.0_ </c:formatCode>
                <c:ptCount val="5"/>
                <c:pt idx="0">
                  <c:v>46.25</c:v>
                </c:pt>
                <c:pt idx="1">
                  <c:v>57.142857142857146</c:v>
                </c:pt>
                <c:pt idx="2">
                  <c:v>66.666666666666671</c:v>
                </c:pt>
                <c:pt idx="3">
                  <c:v>66.666666666666671</c:v>
                </c:pt>
                <c:pt idx="4">
                  <c:v>67.333333333333343</c:v>
                </c:pt>
              </c:numCache>
            </c:numRef>
          </c:val>
        </c:ser>
        <c:ser>
          <c:idx val="2"/>
          <c:order val="2"/>
          <c:tx>
            <c:strRef>
              <c:f>総合点数の変遷!$S$43</c:f>
              <c:strCache>
                <c:ptCount val="1"/>
                <c:pt idx="0">
                  <c:v>五戸町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総合点数の変遷!$T$43:$X$43</c:f>
              <c:numCache>
                <c:formatCode>0.0_ </c:formatCode>
                <c:ptCount val="5"/>
                <c:pt idx="0">
                  <c:v>49.333333333333336</c:v>
                </c:pt>
                <c:pt idx="1">
                  <c:v>54</c:v>
                </c:pt>
                <c:pt idx="2">
                  <c:v>59.375</c:v>
                </c:pt>
                <c:pt idx="3">
                  <c:v>76.774193548387103</c:v>
                </c:pt>
                <c:pt idx="4">
                  <c:v>78.181818181818187</c:v>
                </c:pt>
              </c:numCache>
            </c:numRef>
          </c:val>
        </c:ser>
        <c:ser>
          <c:idx val="3"/>
          <c:order val="3"/>
          <c:tx>
            <c:strRef>
              <c:f>総合点数の変遷!$S$44</c:f>
              <c:strCache>
                <c:ptCount val="1"/>
                <c:pt idx="0">
                  <c:v>田子町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総合点数の変遷!$T$44:$X$44</c:f>
              <c:numCache>
                <c:formatCode>0.0_ </c:formatCode>
                <c:ptCount val="5"/>
                <c:pt idx="0">
                  <c:v>47.272727272727273</c:v>
                </c:pt>
                <c:pt idx="1">
                  <c:v>47.272727272727273</c:v>
                </c:pt>
                <c:pt idx="2">
                  <c:v>65.454545454545453</c:v>
                </c:pt>
                <c:pt idx="3">
                  <c:v>65.454545454545453</c:v>
                </c:pt>
                <c:pt idx="4">
                  <c:v>67.692307692307693</c:v>
                </c:pt>
              </c:numCache>
            </c:numRef>
          </c:val>
        </c:ser>
        <c:ser>
          <c:idx val="4"/>
          <c:order val="4"/>
          <c:tx>
            <c:strRef>
              <c:f>総合点数の変遷!$S$45</c:f>
              <c:strCache>
                <c:ptCount val="1"/>
                <c:pt idx="0">
                  <c:v>南部町 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総合点数の変遷!$T$45:$X$45</c:f>
              <c:numCache>
                <c:formatCode>0.0_ </c:formatCode>
                <c:ptCount val="5"/>
                <c:pt idx="0">
                  <c:v>50.476190476190482</c:v>
                </c:pt>
                <c:pt idx="1">
                  <c:v>62.857142857142854</c:v>
                </c:pt>
                <c:pt idx="2">
                  <c:v>70</c:v>
                </c:pt>
                <c:pt idx="3">
                  <c:v>76.666666666666671</c:v>
                </c:pt>
                <c:pt idx="4">
                  <c:v>65.18518518518519</c:v>
                </c:pt>
              </c:numCache>
            </c:numRef>
          </c:val>
        </c:ser>
        <c:ser>
          <c:idx val="5"/>
          <c:order val="5"/>
          <c:tx>
            <c:strRef>
              <c:f>総合点数の変遷!$S$46</c:f>
              <c:strCache>
                <c:ptCount val="1"/>
                <c:pt idx="0">
                  <c:v>階上町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総合点数の変遷!$T$46:$X$46</c:f>
              <c:numCache>
                <c:formatCode>0.0_ </c:formatCode>
                <c:ptCount val="5"/>
                <c:pt idx="0">
                  <c:v>61.111111111111114</c:v>
                </c:pt>
                <c:pt idx="1">
                  <c:v>61.111111111111114</c:v>
                </c:pt>
                <c:pt idx="2">
                  <c:v>86.666666666666671</c:v>
                </c:pt>
                <c:pt idx="3">
                  <c:v>86.666666666666671</c:v>
                </c:pt>
                <c:pt idx="4">
                  <c:v>86.666666666666671</c:v>
                </c:pt>
              </c:numCache>
            </c:numRef>
          </c:val>
        </c:ser>
        <c:ser>
          <c:idx val="6"/>
          <c:order val="6"/>
          <c:tx>
            <c:strRef>
              <c:f>総合点数の変遷!$S$47</c:f>
              <c:strCache>
                <c:ptCount val="1"/>
                <c:pt idx="0">
                  <c:v>新郷村</c:v>
                </c:pt>
              </c:strCache>
            </c:strRef>
          </c:tx>
          <c:marker>
            <c:symbol val="none"/>
          </c:marker>
          <c:cat>
            <c:strRef>
              <c:f>総合点数の変遷!$T$40:$X$40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総合点数の変遷!$T$47:$X$47</c:f>
              <c:numCache>
                <c:formatCode>0.0_ </c:formatCode>
                <c:ptCount val="5"/>
                <c:pt idx="0">
                  <c:v>52.121212121212125</c:v>
                </c:pt>
                <c:pt idx="1">
                  <c:v>53.939393939393938</c:v>
                </c:pt>
                <c:pt idx="2">
                  <c:v>60</c:v>
                </c:pt>
                <c:pt idx="3">
                  <c:v>59.999999999999993</c:v>
                </c:pt>
                <c:pt idx="4">
                  <c:v>60.975609756097555</c:v>
                </c:pt>
              </c:numCache>
            </c:numRef>
          </c:val>
        </c:ser>
        <c:marker val="1"/>
        <c:axId val="96737536"/>
        <c:axId val="96743424"/>
      </c:lineChart>
      <c:catAx>
        <c:axId val="96737536"/>
        <c:scaling>
          <c:orientation val="minMax"/>
        </c:scaling>
        <c:axPos val="b"/>
        <c:tickLblPos val="nextTo"/>
        <c:crossAx val="96743424"/>
        <c:crosses val="autoZero"/>
        <c:auto val="1"/>
        <c:lblAlgn val="ctr"/>
        <c:lblOffset val="100"/>
      </c:catAx>
      <c:valAx>
        <c:axId val="96743424"/>
        <c:scaling>
          <c:orientation val="minMax"/>
        </c:scaling>
        <c:axPos val="l"/>
        <c:majorGridlines/>
        <c:numFmt formatCode="0.0_ " sourceLinked="1"/>
        <c:tickLblPos val="nextTo"/>
        <c:crossAx val="967375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[1]集計!$C$54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[1]集計!$B$55:$B$61</c:f>
              <c:strCache>
                <c:ptCount val="7"/>
                <c:pt idx="0">
                  <c:v>庁舎／議会</c:v>
                </c:pt>
                <c:pt idx="1">
                  <c:v>公民館／公共施設</c:v>
                </c:pt>
                <c:pt idx="2">
                  <c:v>屋内運動施設</c:v>
                </c:pt>
                <c:pt idx="3">
                  <c:v>屋外運動施設</c:v>
                </c:pt>
                <c:pt idx="4">
                  <c:v>病院／診療所</c:v>
                </c:pt>
                <c:pt idx="5">
                  <c:v>公立学校</c:v>
                </c:pt>
                <c:pt idx="6">
                  <c:v>全体</c:v>
                </c:pt>
              </c:strCache>
            </c:strRef>
          </c:cat>
          <c:val>
            <c:numRef>
              <c:f>[1]集計!$C$55:$C$61</c:f>
              <c:numCache>
                <c:formatCode>0%</c:formatCode>
                <c:ptCount val="7"/>
                <c:pt idx="0">
                  <c:v>5.6497175141242938E-2</c:v>
                </c:pt>
                <c:pt idx="1">
                  <c:v>9.8360655737704916E-2</c:v>
                </c:pt>
                <c:pt idx="2">
                  <c:v>2.7586206896551724E-2</c:v>
                </c:pt>
                <c:pt idx="3">
                  <c:v>0.13114754098360656</c:v>
                </c:pt>
                <c:pt idx="4">
                  <c:v>0.48214285714285715</c:v>
                </c:pt>
                <c:pt idx="5">
                  <c:v>0.86689419795221845</c:v>
                </c:pt>
                <c:pt idx="6">
                  <c:v>0.33264355923435074</c:v>
                </c:pt>
              </c:numCache>
            </c:numRef>
          </c:val>
        </c:ser>
        <c:ser>
          <c:idx val="1"/>
          <c:order val="1"/>
          <c:tx>
            <c:strRef>
              <c:f>[1]集計!$D$54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[1]集計!$B$55:$B$61</c:f>
              <c:strCache>
                <c:ptCount val="7"/>
                <c:pt idx="0">
                  <c:v>庁舎／議会</c:v>
                </c:pt>
                <c:pt idx="1">
                  <c:v>公民館／公共施設</c:v>
                </c:pt>
                <c:pt idx="2">
                  <c:v>屋内運動施設</c:v>
                </c:pt>
                <c:pt idx="3">
                  <c:v>屋外運動施設</c:v>
                </c:pt>
                <c:pt idx="4">
                  <c:v>病院／診療所</c:v>
                </c:pt>
                <c:pt idx="5">
                  <c:v>公立学校</c:v>
                </c:pt>
                <c:pt idx="6">
                  <c:v>全体</c:v>
                </c:pt>
              </c:strCache>
            </c:strRef>
          </c:cat>
          <c:val>
            <c:numRef>
              <c:f>[1]集計!$D$55:$D$61</c:f>
              <c:numCache>
                <c:formatCode>0%</c:formatCode>
                <c:ptCount val="7"/>
                <c:pt idx="0">
                  <c:v>0.6384180790960452</c:v>
                </c:pt>
                <c:pt idx="1">
                  <c:v>0.57629255989911732</c:v>
                </c:pt>
                <c:pt idx="2">
                  <c:v>0.8413793103448276</c:v>
                </c:pt>
                <c:pt idx="3">
                  <c:v>0.64754098360655743</c:v>
                </c:pt>
                <c:pt idx="4">
                  <c:v>0.375</c:v>
                </c:pt>
                <c:pt idx="5">
                  <c:v>0.12798634812286688</c:v>
                </c:pt>
                <c:pt idx="6">
                  <c:v>0.44852560786342471</c:v>
                </c:pt>
              </c:numCache>
            </c:numRef>
          </c:val>
        </c:ser>
        <c:ser>
          <c:idx val="2"/>
          <c:order val="2"/>
          <c:tx>
            <c:strRef>
              <c:f>[1]集計!$E$54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[1]集計!$B$55:$B$61</c:f>
              <c:strCache>
                <c:ptCount val="7"/>
                <c:pt idx="0">
                  <c:v>庁舎／議会</c:v>
                </c:pt>
                <c:pt idx="1">
                  <c:v>公民館／公共施設</c:v>
                </c:pt>
                <c:pt idx="2">
                  <c:v>屋内運動施設</c:v>
                </c:pt>
                <c:pt idx="3">
                  <c:v>屋外運動施設</c:v>
                </c:pt>
                <c:pt idx="4">
                  <c:v>病院／診療所</c:v>
                </c:pt>
                <c:pt idx="5">
                  <c:v>公立学校</c:v>
                </c:pt>
                <c:pt idx="6">
                  <c:v>全体</c:v>
                </c:pt>
              </c:strCache>
            </c:strRef>
          </c:cat>
          <c:val>
            <c:numRef>
              <c:f>[1]集計!$E$55:$E$61</c:f>
              <c:numCache>
                <c:formatCode>0%</c:formatCode>
                <c:ptCount val="7"/>
                <c:pt idx="0">
                  <c:v>0.29943502824858759</c:v>
                </c:pt>
                <c:pt idx="1">
                  <c:v>0.2257250945775536</c:v>
                </c:pt>
                <c:pt idx="2">
                  <c:v>0.1310344827586207</c:v>
                </c:pt>
                <c:pt idx="3">
                  <c:v>4.0983606557377046E-2</c:v>
                </c:pt>
                <c:pt idx="4">
                  <c:v>0.14285714285714285</c:v>
                </c:pt>
                <c:pt idx="5">
                  <c:v>5.1194539249146756E-3</c:v>
                </c:pt>
                <c:pt idx="6">
                  <c:v>0.13812726332126229</c:v>
                </c:pt>
              </c:numCache>
            </c:numRef>
          </c:val>
        </c:ser>
        <c:ser>
          <c:idx val="3"/>
          <c:order val="3"/>
          <c:tx>
            <c:strRef>
              <c:f>[1]集計!$F$54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[1]集計!$B$55:$B$61</c:f>
              <c:strCache>
                <c:ptCount val="7"/>
                <c:pt idx="0">
                  <c:v>庁舎／議会</c:v>
                </c:pt>
                <c:pt idx="1">
                  <c:v>公民館／公共施設</c:v>
                </c:pt>
                <c:pt idx="2">
                  <c:v>屋内運動施設</c:v>
                </c:pt>
                <c:pt idx="3">
                  <c:v>屋外運動施設</c:v>
                </c:pt>
                <c:pt idx="4">
                  <c:v>病院／診療所</c:v>
                </c:pt>
                <c:pt idx="5">
                  <c:v>公立学校</c:v>
                </c:pt>
                <c:pt idx="6">
                  <c:v>全体</c:v>
                </c:pt>
              </c:strCache>
            </c:strRef>
          </c:cat>
          <c:val>
            <c:numRef>
              <c:f>[1]集計!$F$55:$F$61</c:f>
              <c:numCache>
                <c:formatCode>0%</c:formatCode>
                <c:ptCount val="7"/>
                <c:pt idx="0">
                  <c:v>5.6497175141242938E-3</c:v>
                </c:pt>
                <c:pt idx="1">
                  <c:v>9.9621689785624218E-2</c:v>
                </c:pt>
                <c:pt idx="2">
                  <c:v>0</c:v>
                </c:pt>
                <c:pt idx="3">
                  <c:v>0.18032786885245902</c:v>
                </c:pt>
                <c:pt idx="4">
                  <c:v>0</c:v>
                </c:pt>
                <c:pt idx="5">
                  <c:v>0</c:v>
                </c:pt>
                <c:pt idx="6">
                  <c:v>5.2767718572167617E-2</c:v>
                </c:pt>
              </c:numCache>
            </c:numRef>
          </c:val>
        </c:ser>
        <c:overlap val="100"/>
        <c:axId val="163100160"/>
        <c:axId val="163101696"/>
      </c:barChart>
      <c:catAx>
        <c:axId val="163100160"/>
        <c:scaling>
          <c:orientation val="minMax"/>
        </c:scaling>
        <c:axPos val="b"/>
        <c:tickLblPos val="nextTo"/>
        <c:crossAx val="163101696"/>
        <c:crosses val="autoZero"/>
        <c:auto val="1"/>
        <c:lblAlgn val="ctr"/>
        <c:lblOffset val="100"/>
      </c:catAx>
      <c:valAx>
        <c:axId val="163101696"/>
        <c:scaling>
          <c:orientation val="minMax"/>
        </c:scaling>
        <c:axPos val="l"/>
        <c:majorGridlines/>
        <c:numFmt formatCode="0%" sourceLinked="1"/>
        <c:tickLblPos val="nextTo"/>
        <c:crossAx val="16310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tx>
            <c:strRef>
              <c:f>'問2-4'!$B$2</c:f>
              <c:strCache>
                <c:ptCount val="1"/>
                <c:pt idx="0">
                  <c:v>知っている</c:v>
                </c:pt>
              </c:strCache>
            </c:strRef>
          </c:tx>
          <c:dLbls>
            <c:showVal val="1"/>
          </c:dLbls>
          <c:cat>
            <c:numRef>
              <c:f>'問2-4'!$A$3:$A$5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'問2-4'!$B$3:$B$5</c:f>
              <c:numCache>
                <c:formatCode>General</c:formatCode>
                <c:ptCount val="3"/>
                <c:pt idx="0">
                  <c:v>34</c:v>
                </c:pt>
                <c:pt idx="1">
                  <c:v>37</c:v>
                </c:pt>
                <c:pt idx="2">
                  <c:v>38</c:v>
                </c:pt>
              </c:numCache>
            </c:numRef>
          </c:val>
        </c:ser>
        <c:ser>
          <c:idx val="1"/>
          <c:order val="1"/>
          <c:tx>
            <c:strRef>
              <c:f>'問2-4'!$C$2</c:f>
              <c:strCache>
                <c:ptCount val="1"/>
                <c:pt idx="0">
                  <c:v>知らない</c:v>
                </c:pt>
              </c:strCache>
            </c:strRef>
          </c:tx>
          <c:dLbls>
            <c:showVal val="1"/>
          </c:dLbls>
          <c:cat>
            <c:numRef>
              <c:f>'問2-4'!$A$3:$A$5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'問2-4'!$C$3:$C$5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overlap val="100"/>
        <c:axId val="87605632"/>
        <c:axId val="87607168"/>
      </c:barChart>
      <c:catAx>
        <c:axId val="87605632"/>
        <c:scaling>
          <c:orientation val="maxMin"/>
        </c:scaling>
        <c:axPos val="l"/>
        <c:numFmt formatCode="General" sourceLinked="1"/>
        <c:tickLblPos val="nextTo"/>
        <c:crossAx val="87607168"/>
        <c:crosses val="autoZero"/>
        <c:auto val="1"/>
        <c:lblAlgn val="ctr"/>
        <c:lblOffset val="100"/>
      </c:catAx>
      <c:valAx>
        <c:axId val="87607168"/>
        <c:scaling>
          <c:orientation val="minMax"/>
          <c:max val="45"/>
          <c:min val="0"/>
        </c:scaling>
        <c:axPos val="t"/>
        <c:majorGridlines/>
        <c:numFmt formatCode="General" sourceLinked="1"/>
        <c:tickLblPos val="nextTo"/>
        <c:crossAx val="87605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stacked"/>
        <c:ser>
          <c:idx val="0"/>
          <c:order val="0"/>
          <c:tx>
            <c:strRef>
              <c:f>'問2-4'!$E$2</c:f>
              <c:strCache>
                <c:ptCount val="1"/>
                <c:pt idx="0">
                  <c:v>知っている</c:v>
                </c:pt>
              </c:strCache>
            </c:strRef>
          </c:tx>
          <c:dLbls>
            <c:showVal val="1"/>
          </c:dLbls>
          <c:cat>
            <c:numRef>
              <c:f>'問2-4'!$D$3:$D$5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'問2-4'!$E$3:$E$5</c:f>
              <c:numCache>
                <c:formatCode>General</c:formatCode>
                <c:ptCount val="3"/>
                <c:pt idx="0">
                  <c:v>39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</c:ser>
        <c:ser>
          <c:idx val="1"/>
          <c:order val="1"/>
          <c:tx>
            <c:strRef>
              <c:f>'問2-4'!$F$2</c:f>
              <c:strCache>
                <c:ptCount val="1"/>
                <c:pt idx="0">
                  <c:v>知らない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showVal val="1"/>
          </c:dLbls>
          <c:cat>
            <c:numRef>
              <c:f>'問2-4'!$D$3:$D$5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'問2-4'!$F$3:$F$5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96438912"/>
        <c:axId val="96444800"/>
      </c:barChart>
      <c:catAx>
        <c:axId val="96438912"/>
        <c:scaling>
          <c:orientation val="maxMin"/>
        </c:scaling>
        <c:axPos val="l"/>
        <c:numFmt formatCode="General" sourceLinked="1"/>
        <c:tickLblPos val="nextTo"/>
        <c:crossAx val="96444800"/>
        <c:crosses val="autoZero"/>
        <c:auto val="1"/>
        <c:lblAlgn val="ctr"/>
        <c:lblOffset val="100"/>
      </c:catAx>
      <c:valAx>
        <c:axId val="96444800"/>
        <c:scaling>
          <c:orientation val="minMax"/>
          <c:max val="45"/>
          <c:min val="0"/>
        </c:scaling>
        <c:axPos val="t"/>
        <c:majorGridlines/>
        <c:numFmt formatCode="General" sourceLinked="1"/>
        <c:tickLblPos val="nextTo"/>
        <c:crossAx val="96438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clustered"/>
        <c:ser>
          <c:idx val="0"/>
          <c:order val="0"/>
          <c:tx>
            <c:strRef>
              <c:f>'問2-4'!$G$3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'問2-4'!$H$2:$K$2</c:f>
              <c:strCache>
                <c:ptCount val="4"/>
                <c:pt idx="0">
                  <c:v>個人の自由</c:v>
                </c:pt>
                <c:pt idx="1">
                  <c:v>苦情が出ない</c:v>
                </c:pt>
                <c:pt idx="2">
                  <c:v>タバコ税収が大切</c:v>
                </c:pt>
                <c:pt idx="3">
                  <c:v>葉タバコ農家への配慮</c:v>
                </c:pt>
              </c:strCache>
            </c:strRef>
          </c:cat>
          <c:val>
            <c:numRef>
              <c:f>'問2-4'!$H$3:$K$3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'問2-4'!$G$4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'問2-4'!$H$2:$K$2</c:f>
              <c:strCache>
                <c:ptCount val="4"/>
                <c:pt idx="0">
                  <c:v>個人の自由</c:v>
                </c:pt>
                <c:pt idx="1">
                  <c:v>苦情が出ない</c:v>
                </c:pt>
                <c:pt idx="2">
                  <c:v>タバコ税収が大切</c:v>
                </c:pt>
                <c:pt idx="3">
                  <c:v>葉タバコ農家への配慮</c:v>
                </c:pt>
              </c:strCache>
            </c:strRef>
          </c:cat>
          <c:val>
            <c:numRef>
              <c:f>'問2-4'!$H$4:$K$4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'問2-4'!$G$5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'問2-4'!$H$2:$K$2</c:f>
              <c:strCache>
                <c:ptCount val="4"/>
                <c:pt idx="0">
                  <c:v>個人の自由</c:v>
                </c:pt>
                <c:pt idx="1">
                  <c:v>苦情が出ない</c:v>
                </c:pt>
                <c:pt idx="2">
                  <c:v>タバコ税収が大切</c:v>
                </c:pt>
                <c:pt idx="3">
                  <c:v>葉タバコ農家への配慮</c:v>
                </c:pt>
              </c:strCache>
            </c:strRef>
          </c:cat>
          <c:val>
            <c:numRef>
              <c:f>'問2-4'!$H$5:$K$5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axId val="96486528"/>
        <c:axId val="96488064"/>
      </c:barChart>
      <c:catAx>
        <c:axId val="96486528"/>
        <c:scaling>
          <c:orientation val="maxMin"/>
        </c:scaling>
        <c:axPos val="l"/>
        <c:tickLblPos val="nextTo"/>
        <c:crossAx val="96488064"/>
        <c:crosses val="autoZero"/>
        <c:auto val="1"/>
        <c:lblAlgn val="ctr"/>
        <c:lblOffset val="100"/>
      </c:catAx>
      <c:valAx>
        <c:axId val="96488064"/>
        <c:scaling>
          <c:orientation val="minMax"/>
        </c:scaling>
        <c:axPos val="t"/>
        <c:majorGridlines/>
        <c:numFmt formatCode="General" sourceLinked="1"/>
        <c:tickLblPos val="nextTo"/>
        <c:crossAx val="9648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'施設毎の％の比較'!$H$8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'施設毎の％の比較'!$G$9:$G$13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'施設毎の％の比較'!$H$9:$H$13</c:f>
              <c:numCache>
                <c:formatCode>0%</c:formatCode>
                <c:ptCount val="5"/>
                <c:pt idx="0">
                  <c:v>0.18427230046948356</c:v>
                </c:pt>
                <c:pt idx="1">
                  <c:v>0.16802800466744458</c:v>
                </c:pt>
                <c:pt idx="2">
                  <c:v>9.480812641083522E-2</c:v>
                </c:pt>
                <c:pt idx="3">
                  <c:v>7.5650118203309691E-2</c:v>
                </c:pt>
                <c:pt idx="4">
                  <c:v>9.8360655737704916E-2</c:v>
                </c:pt>
              </c:numCache>
            </c:numRef>
          </c:val>
        </c:ser>
        <c:ser>
          <c:idx val="1"/>
          <c:order val="1"/>
          <c:tx>
            <c:strRef>
              <c:f>'施設毎の％の比較'!$I$8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'施設毎の％の比較'!$G$9:$G$13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'施設毎の％の比較'!$I$9:$I$13</c:f>
              <c:numCache>
                <c:formatCode>0%</c:formatCode>
                <c:ptCount val="5"/>
                <c:pt idx="0">
                  <c:v>0.31455399061032863</c:v>
                </c:pt>
                <c:pt idx="1">
                  <c:v>0.32205367561260212</c:v>
                </c:pt>
                <c:pt idx="2">
                  <c:v>0.45598194130925507</c:v>
                </c:pt>
                <c:pt idx="3">
                  <c:v>0.5342789598108747</c:v>
                </c:pt>
                <c:pt idx="4">
                  <c:v>0.57629255989911732</c:v>
                </c:pt>
              </c:numCache>
            </c:numRef>
          </c:val>
        </c:ser>
        <c:ser>
          <c:idx val="2"/>
          <c:order val="2"/>
          <c:tx>
            <c:strRef>
              <c:f>'施設毎の％の比較'!$J$8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'施設毎の％の比較'!$G$9:$G$13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'施設毎の％の比較'!$J$9:$J$13</c:f>
              <c:numCache>
                <c:formatCode>0%</c:formatCode>
                <c:ptCount val="5"/>
                <c:pt idx="0">
                  <c:v>0.29342723004694837</c:v>
                </c:pt>
                <c:pt idx="1">
                  <c:v>0.33605600933488916</c:v>
                </c:pt>
                <c:pt idx="2">
                  <c:v>0.28103837471783294</c:v>
                </c:pt>
                <c:pt idx="3">
                  <c:v>0.24113475177304963</c:v>
                </c:pt>
                <c:pt idx="4">
                  <c:v>0.2257250945775536</c:v>
                </c:pt>
              </c:numCache>
            </c:numRef>
          </c:val>
        </c:ser>
        <c:ser>
          <c:idx val="3"/>
          <c:order val="3"/>
          <c:tx>
            <c:strRef>
              <c:f>'施設毎の％の比較'!$K$8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'施設毎の％の比較'!$G$9:$G$13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'施設毎の％の比較'!$K$9:$K$13</c:f>
              <c:numCache>
                <c:formatCode>0%</c:formatCode>
                <c:ptCount val="5"/>
                <c:pt idx="0">
                  <c:v>0.20774647887323944</c:v>
                </c:pt>
                <c:pt idx="1">
                  <c:v>0.17269544924154026</c:v>
                </c:pt>
                <c:pt idx="2">
                  <c:v>0.16817155756207675</c:v>
                </c:pt>
                <c:pt idx="3">
                  <c:v>0.14893617021276595</c:v>
                </c:pt>
                <c:pt idx="4">
                  <c:v>9.9621689785624218E-2</c:v>
                </c:pt>
              </c:numCache>
            </c:numRef>
          </c:val>
        </c:ser>
        <c:overlap val="100"/>
        <c:axId val="96850304"/>
        <c:axId val="96851840"/>
      </c:barChart>
      <c:catAx>
        <c:axId val="96850304"/>
        <c:scaling>
          <c:orientation val="minMax"/>
        </c:scaling>
        <c:axPos val="b"/>
        <c:tickLblPos val="nextTo"/>
        <c:crossAx val="96851840"/>
        <c:crosses val="autoZero"/>
        <c:auto val="1"/>
        <c:lblAlgn val="ctr"/>
        <c:lblOffset val="100"/>
      </c:catAx>
      <c:valAx>
        <c:axId val="96851840"/>
        <c:scaling>
          <c:orientation val="minMax"/>
        </c:scaling>
        <c:axPos val="l"/>
        <c:majorGridlines/>
        <c:numFmt formatCode="0%" sourceLinked="1"/>
        <c:tickLblPos val="nextTo"/>
        <c:crossAx val="9685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'施設毎の％の比較'!$M$8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'施設毎の％の比較'!$L$9:$L$13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'施設毎の％の比較'!$M$9:$M$13</c:f>
              <c:numCache>
                <c:formatCode>0%</c:formatCode>
                <c:ptCount val="5"/>
                <c:pt idx="0">
                  <c:v>9.1603053435114504E-2</c:v>
                </c:pt>
                <c:pt idx="1">
                  <c:v>2.3622047244094488E-2</c:v>
                </c:pt>
                <c:pt idx="2">
                  <c:v>3.0303030303030304E-2</c:v>
                </c:pt>
                <c:pt idx="3">
                  <c:v>4.4117647058823532E-2</c:v>
                </c:pt>
                <c:pt idx="4">
                  <c:v>2.7586206896551724E-2</c:v>
                </c:pt>
              </c:numCache>
            </c:numRef>
          </c:val>
        </c:ser>
        <c:ser>
          <c:idx val="1"/>
          <c:order val="1"/>
          <c:tx>
            <c:strRef>
              <c:f>'施設毎の％の比較'!$N$8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'施設毎の％の比較'!$L$9:$L$13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'施設毎の％の比較'!$N$9:$N$13</c:f>
              <c:numCache>
                <c:formatCode>0%</c:formatCode>
                <c:ptCount val="5"/>
                <c:pt idx="0">
                  <c:v>0.4580152671755725</c:v>
                </c:pt>
                <c:pt idx="1">
                  <c:v>0.56692913385826771</c:v>
                </c:pt>
                <c:pt idx="2">
                  <c:v>0.77272727272727271</c:v>
                </c:pt>
                <c:pt idx="3">
                  <c:v>0.79411764705882348</c:v>
                </c:pt>
                <c:pt idx="4">
                  <c:v>0.8413793103448276</c:v>
                </c:pt>
              </c:numCache>
            </c:numRef>
          </c:val>
        </c:ser>
        <c:ser>
          <c:idx val="2"/>
          <c:order val="2"/>
          <c:tx>
            <c:strRef>
              <c:f>'施設毎の％の比較'!$O$8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'施設毎の％の比較'!$L$9:$L$13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'施設毎の％の比較'!$O$9:$O$13</c:f>
              <c:numCache>
                <c:formatCode>0%</c:formatCode>
                <c:ptCount val="5"/>
                <c:pt idx="0">
                  <c:v>0.37404580152671757</c:v>
                </c:pt>
                <c:pt idx="1">
                  <c:v>0.36220472440944884</c:v>
                </c:pt>
                <c:pt idx="2">
                  <c:v>0.19696969696969696</c:v>
                </c:pt>
                <c:pt idx="3">
                  <c:v>0.14705882352941177</c:v>
                </c:pt>
                <c:pt idx="4">
                  <c:v>0.1310344827586207</c:v>
                </c:pt>
              </c:numCache>
            </c:numRef>
          </c:val>
        </c:ser>
        <c:ser>
          <c:idx val="3"/>
          <c:order val="3"/>
          <c:tx>
            <c:strRef>
              <c:f>'施設毎の％の比較'!$P$8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'施設毎の％の比較'!$L$9:$L$13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'施設毎の％の比較'!$P$9:$P$13</c:f>
              <c:numCache>
                <c:formatCode>0%</c:formatCode>
                <c:ptCount val="5"/>
                <c:pt idx="0">
                  <c:v>7.6335877862595422E-2</c:v>
                </c:pt>
                <c:pt idx="1">
                  <c:v>4.7244094488188976E-2</c:v>
                </c:pt>
                <c:pt idx="2">
                  <c:v>0</c:v>
                </c:pt>
                <c:pt idx="3">
                  <c:v>1.4705882352941176E-2</c:v>
                </c:pt>
                <c:pt idx="4">
                  <c:v>0</c:v>
                </c:pt>
              </c:numCache>
            </c:numRef>
          </c:val>
        </c:ser>
        <c:overlap val="100"/>
        <c:axId val="105297024"/>
        <c:axId val="105298560"/>
      </c:barChart>
      <c:catAx>
        <c:axId val="105297024"/>
        <c:scaling>
          <c:orientation val="minMax"/>
        </c:scaling>
        <c:axPos val="b"/>
        <c:tickLblPos val="nextTo"/>
        <c:crossAx val="105298560"/>
        <c:crosses val="autoZero"/>
        <c:auto val="1"/>
        <c:lblAlgn val="ctr"/>
        <c:lblOffset val="100"/>
      </c:catAx>
      <c:valAx>
        <c:axId val="105298560"/>
        <c:scaling>
          <c:orientation val="minMax"/>
        </c:scaling>
        <c:axPos val="l"/>
        <c:majorGridlines/>
        <c:numFmt formatCode="0%" sourceLinked="1"/>
        <c:tickLblPos val="nextTo"/>
        <c:crossAx val="105297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'施設毎の％の比較'!$R$8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'施設毎の％の比較'!$Q$9:$Q$13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'施設毎の％の比較'!$R$9:$R$13</c:f>
              <c:numCache>
                <c:formatCode>0%</c:formatCode>
                <c:ptCount val="5"/>
                <c:pt idx="0">
                  <c:v>0.10687022900763359</c:v>
                </c:pt>
                <c:pt idx="1">
                  <c:v>0.1044776119402985</c:v>
                </c:pt>
                <c:pt idx="2">
                  <c:v>0.1</c:v>
                </c:pt>
                <c:pt idx="3">
                  <c:v>0.13559322033898305</c:v>
                </c:pt>
                <c:pt idx="4">
                  <c:v>0.13114754098360656</c:v>
                </c:pt>
              </c:numCache>
            </c:numRef>
          </c:val>
        </c:ser>
        <c:ser>
          <c:idx val="1"/>
          <c:order val="1"/>
          <c:tx>
            <c:strRef>
              <c:f>'施設毎の％の比較'!$S$8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'施設毎の％の比較'!$Q$9:$Q$13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'施設毎の％の比較'!$S$9:$S$13</c:f>
              <c:numCache>
                <c:formatCode>0%</c:formatCode>
                <c:ptCount val="5"/>
                <c:pt idx="0">
                  <c:v>0.37404580152671757</c:v>
                </c:pt>
                <c:pt idx="1">
                  <c:v>0.55223880597014929</c:v>
                </c:pt>
                <c:pt idx="2">
                  <c:v>0.60769230769230764</c:v>
                </c:pt>
                <c:pt idx="3">
                  <c:v>0.72033898305084743</c:v>
                </c:pt>
                <c:pt idx="4">
                  <c:v>0.64754098360655743</c:v>
                </c:pt>
              </c:numCache>
            </c:numRef>
          </c:val>
        </c:ser>
        <c:ser>
          <c:idx val="2"/>
          <c:order val="2"/>
          <c:tx>
            <c:strRef>
              <c:f>'施設毎の％の比較'!$T$8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'施設毎の％の比較'!$Q$9:$Q$13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'施設毎の％の比較'!$T$9:$T$13</c:f>
              <c:numCache>
                <c:formatCode>0%</c:formatCode>
                <c:ptCount val="5"/>
                <c:pt idx="0">
                  <c:v>0.16030534351145037</c:v>
                </c:pt>
                <c:pt idx="1">
                  <c:v>8.2089552238805971E-2</c:v>
                </c:pt>
                <c:pt idx="2">
                  <c:v>7.6923076923076927E-2</c:v>
                </c:pt>
                <c:pt idx="3">
                  <c:v>1.6949152542372881E-2</c:v>
                </c:pt>
                <c:pt idx="4">
                  <c:v>4.0983606557377046E-2</c:v>
                </c:pt>
              </c:numCache>
            </c:numRef>
          </c:val>
        </c:ser>
        <c:ser>
          <c:idx val="3"/>
          <c:order val="3"/>
          <c:tx>
            <c:strRef>
              <c:f>'施設毎の％の比較'!$U$8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'施設毎の％の比較'!$Q$9:$Q$13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'施設毎の％の比較'!$U$9:$U$13</c:f>
              <c:numCache>
                <c:formatCode>0%</c:formatCode>
                <c:ptCount val="5"/>
                <c:pt idx="0">
                  <c:v>0.35877862595419846</c:v>
                </c:pt>
                <c:pt idx="1">
                  <c:v>0.26119402985074625</c:v>
                </c:pt>
                <c:pt idx="2">
                  <c:v>0.2153846153846154</c:v>
                </c:pt>
                <c:pt idx="3">
                  <c:v>0.1271186440677966</c:v>
                </c:pt>
                <c:pt idx="4">
                  <c:v>0.18032786885245902</c:v>
                </c:pt>
              </c:numCache>
            </c:numRef>
          </c:val>
        </c:ser>
        <c:overlap val="100"/>
        <c:axId val="160458624"/>
        <c:axId val="160460160"/>
      </c:barChart>
      <c:catAx>
        <c:axId val="160458624"/>
        <c:scaling>
          <c:orientation val="minMax"/>
        </c:scaling>
        <c:axPos val="b"/>
        <c:tickLblPos val="nextTo"/>
        <c:crossAx val="160460160"/>
        <c:crosses val="autoZero"/>
        <c:auto val="1"/>
        <c:lblAlgn val="ctr"/>
        <c:lblOffset val="100"/>
      </c:catAx>
      <c:valAx>
        <c:axId val="160460160"/>
        <c:scaling>
          <c:orientation val="minMax"/>
        </c:scaling>
        <c:axPos val="l"/>
        <c:majorGridlines/>
        <c:numFmt formatCode="0%" sourceLinked="1"/>
        <c:tickLblPos val="nextTo"/>
        <c:crossAx val="16045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'施設毎の％の比較'!$W$8</c:f>
              <c:strCache>
                <c:ptCount val="1"/>
                <c:pt idx="0">
                  <c:v>敷地内禁煙</c:v>
                </c:pt>
              </c:strCache>
            </c:strRef>
          </c:tx>
          <c:dLbls>
            <c:showVal val="1"/>
          </c:dLbls>
          <c:cat>
            <c:strRef>
              <c:f>'施設毎の％の比較'!$V$9:$V$13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'施設毎の％の比較'!$W$9:$W$13</c:f>
              <c:numCache>
                <c:formatCode>0%</c:formatCode>
                <c:ptCount val="5"/>
                <c:pt idx="0">
                  <c:v>0.25454545454545452</c:v>
                </c:pt>
                <c:pt idx="1">
                  <c:v>0.19642857142857142</c:v>
                </c:pt>
                <c:pt idx="2">
                  <c:v>0.34545454545454546</c:v>
                </c:pt>
                <c:pt idx="3">
                  <c:v>0.44444444444444442</c:v>
                </c:pt>
                <c:pt idx="4">
                  <c:v>0.48214285714285715</c:v>
                </c:pt>
              </c:numCache>
            </c:numRef>
          </c:val>
        </c:ser>
        <c:ser>
          <c:idx val="1"/>
          <c:order val="1"/>
          <c:tx>
            <c:strRef>
              <c:f>'施設毎の％の比較'!$X$8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'施設毎の％の比較'!$V$9:$V$13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'施設毎の％の比較'!$X$9:$X$13</c:f>
              <c:numCache>
                <c:formatCode>0%</c:formatCode>
                <c:ptCount val="5"/>
                <c:pt idx="0">
                  <c:v>0.45454545454545453</c:v>
                </c:pt>
                <c:pt idx="1">
                  <c:v>0.5535714285714286</c:v>
                </c:pt>
                <c:pt idx="2">
                  <c:v>0.50909090909090904</c:v>
                </c:pt>
                <c:pt idx="3">
                  <c:v>0.40740740740740738</c:v>
                </c:pt>
                <c:pt idx="4">
                  <c:v>0.375</c:v>
                </c:pt>
              </c:numCache>
            </c:numRef>
          </c:val>
        </c:ser>
        <c:ser>
          <c:idx val="2"/>
          <c:order val="2"/>
          <c:tx>
            <c:strRef>
              <c:f>'施設毎の％の比較'!$Y$8</c:f>
              <c:strCache>
                <c:ptCount val="1"/>
                <c:pt idx="0">
                  <c:v>施設内分煙</c:v>
                </c:pt>
              </c:strCache>
            </c:strRef>
          </c:tx>
          <c:dLbls>
            <c:showVal val="1"/>
          </c:dLbls>
          <c:cat>
            <c:strRef>
              <c:f>'施設毎の％の比較'!$V$9:$V$13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'施設毎の％の比較'!$Y$9:$Y$13</c:f>
              <c:numCache>
                <c:formatCode>0%</c:formatCode>
                <c:ptCount val="5"/>
                <c:pt idx="0">
                  <c:v>0.27272727272727271</c:v>
                </c:pt>
                <c:pt idx="1">
                  <c:v>0.23214285714285715</c:v>
                </c:pt>
                <c:pt idx="2">
                  <c:v>0.12727272727272726</c:v>
                </c:pt>
                <c:pt idx="3">
                  <c:v>0.12962962962962962</c:v>
                </c:pt>
                <c:pt idx="4">
                  <c:v>0.14285714285714285</c:v>
                </c:pt>
              </c:numCache>
            </c:numRef>
          </c:val>
        </c:ser>
        <c:ser>
          <c:idx val="3"/>
          <c:order val="3"/>
          <c:tx>
            <c:strRef>
              <c:f>'施設毎の％の比較'!$Z$8</c:f>
              <c:strCache>
                <c:ptCount val="1"/>
                <c:pt idx="0">
                  <c:v>分煙対策なし</c:v>
                </c:pt>
              </c:strCache>
            </c:strRef>
          </c:tx>
          <c:dLbls>
            <c:showVal val="1"/>
          </c:dLbls>
          <c:cat>
            <c:strRef>
              <c:f>'施設毎の％の比較'!$V$9:$V$13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'施設毎の％の比較'!$Z$9:$Z$13</c:f>
              <c:numCache>
                <c:formatCode>0%</c:formatCode>
                <c:ptCount val="5"/>
                <c:pt idx="0">
                  <c:v>1.8181818181818181E-2</c:v>
                </c:pt>
                <c:pt idx="1">
                  <c:v>1.7857142857142856E-2</c:v>
                </c:pt>
                <c:pt idx="2">
                  <c:v>1.8181818181818181E-2</c:v>
                </c:pt>
                <c:pt idx="3">
                  <c:v>1.8518518518518517E-2</c:v>
                </c:pt>
                <c:pt idx="4">
                  <c:v>0</c:v>
                </c:pt>
              </c:numCache>
            </c:numRef>
          </c:val>
        </c:ser>
        <c:overlap val="100"/>
        <c:axId val="160512640"/>
        <c:axId val="160522624"/>
      </c:barChart>
      <c:catAx>
        <c:axId val="160512640"/>
        <c:scaling>
          <c:orientation val="minMax"/>
        </c:scaling>
        <c:axPos val="b"/>
        <c:tickLblPos val="nextTo"/>
        <c:crossAx val="160522624"/>
        <c:crosses val="autoZero"/>
        <c:auto val="1"/>
        <c:lblAlgn val="ctr"/>
        <c:lblOffset val="100"/>
      </c:catAx>
      <c:valAx>
        <c:axId val="160522624"/>
        <c:scaling>
          <c:orientation val="minMax"/>
        </c:scaling>
        <c:axPos val="l"/>
        <c:majorGridlines/>
        <c:numFmt formatCode="0%" sourceLinked="1"/>
        <c:tickLblPos val="nextTo"/>
        <c:crossAx val="16051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'施設毎の％の比較'!$AV$8</c:f>
              <c:strCache>
                <c:ptCount val="1"/>
                <c:pt idx="0">
                  <c:v>敷地内全面禁煙</c:v>
                </c:pt>
              </c:strCache>
            </c:strRef>
          </c:tx>
          <c:dLbls>
            <c:showVal val="1"/>
          </c:dLbls>
          <c:cat>
            <c:strRef>
              <c:f>'施設毎の％の比較'!$AU$9:$AU$13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'施設毎の％の比較'!$AV$9:$AV$13</c:f>
              <c:numCache>
                <c:formatCode>0%</c:formatCode>
                <c:ptCount val="5"/>
                <c:pt idx="0">
                  <c:v>0.32735655737704916</c:v>
                </c:pt>
                <c:pt idx="1">
                  <c:v>0.32185089974293057</c:v>
                </c:pt>
                <c:pt idx="2">
                  <c:v>0.31825355076275647</c:v>
                </c:pt>
                <c:pt idx="3">
                  <c:v>0.31867563372995344</c:v>
                </c:pt>
                <c:pt idx="4">
                  <c:v>0.33264355923435074</c:v>
                </c:pt>
              </c:numCache>
            </c:numRef>
          </c:val>
        </c:ser>
        <c:ser>
          <c:idx val="1"/>
          <c:order val="1"/>
          <c:tx>
            <c:strRef>
              <c:f>'施設毎の％の比較'!$AW$8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'施設毎の％の比較'!$AU$9:$AU$13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'施設毎の％の比較'!$AW$9:$AW$13</c:f>
              <c:numCache>
                <c:formatCode>0%</c:formatCode>
                <c:ptCount val="5"/>
                <c:pt idx="0">
                  <c:v>0.27151639344262296</c:v>
                </c:pt>
                <c:pt idx="1">
                  <c:v>0.31053984575835475</c:v>
                </c:pt>
                <c:pt idx="2">
                  <c:v>0.41557075223566542</c:v>
                </c:pt>
                <c:pt idx="3">
                  <c:v>0.43093636833936888</c:v>
                </c:pt>
                <c:pt idx="4">
                  <c:v>0.44852560786342471</c:v>
                </c:pt>
              </c:numCache>
            </c:numRef>
          </c:val>
        </c:ser>
        <c:ser>
          <c:idx val="2"/>
          <c:order val="2"/>
          <c:tx>
            <c:strRef>
              <c:f>'施設毎の％の比較'!$AX$8</c:f>
              <c:strCache>
                <c:ptCount val="1"/>
                <c:pt idx="0">
                  <c:v>建物内分煙</c:v>
                </c:pt>
              </c:strCache>
            </c:strRef>
          </c:tx>
          <c:dLbls>
            <c:showVal val="1"/>
          </c:dLbls>
          <c:cat>
            <c:strRef>
              <c:f>'施設毎の％の比較'!$AU$9:$AU$13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'施設毎の％の比較'!$AX$9:$AX$13</c:f>
              <c:numCache>
                <c:formatCode>0%</c:formatCode>
                <c:ptCount val="5"/>
                <c:pt idx="0">
                  <c:v>0.27407786885245899</c:v>
                </c:pt>
                <c:pt idx="1">
                  <c:v>0.26735218508997427</c:v>
                </c:pt>
                <c:pt idx="2">
                  <c:v>0.21830615465544451</c:v>
                </c:pt>
                <c:pt idx="3">
                  <c:v>0.17537506466632177</c:v>
                </c:pt>
                <c:pt idx="4">
                  <c:v>0.13812726332126229</c:v>
                </c:pt>
              </c:numCache>
            </c:numRef>
          </c:val>
        </c:ser>
        <c:ser>
          <c:idx val="3"/>
          <c:order val="3"/>
          <c:tx>
            <c:strRef>
              <c:f>'施設毎の％の比較'!$AY$8</c:f>
              <c:strCache>
                <c:ptCount val="1"/>
                <c:pt idx="0">
                  <c:v>措置無し</c:v>
                </c:pt>
              </c:strCache>
            </c:strRef>
          </c:tx>
          <c:dLbls>
            <c:showVal val="1"/>
          </c:dLbls>
          <c:cat>
            <c:strRef>
              <c:f>'施設毎の％の比較'!$AU$9:$AU$13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'施設毎の％の比較'!$AY$9:$AY$13</c:f>
              <c:numCache>
                <c:formatCode>0%</c:formatCode>
                <c:ptCount val="5"/>
                <c:pt idx="0">
                  <c:v>0.12704918032786885</c:v>
                </c:pt>
                <c:pt idx="1">
                  <c:v>9.9742930591259646E-2</c:v>
                </c:pt>
                <c:pt idx="2">
                  <c:v>9.4687006838506046E-2</c:v>
                </c:pt>
                <c:pt idx="3">
                  <c:v>7.501293326435593E-2</c:v>
                </c:pt>
                <c:pt idx="4">
                  <c:v>5.2767718572167617E-2</c:v>
                </c:pt>
              </c:numCache>
            </c:numRef>
          </c:val>
        </c:ser>
        <c:overlap val="100"/>
        <c:axId val="162745728"/>
        <c:axId val="162755712"/>
      </c:barChart>
      <c:catAx>
        <c:axId val="162745728"/>
        <c:scaling>
          <c:orientation val="minMax"/>
        </c:scaling>
        <c:axPos val="b"/>
        <c:tickLblPos val="nextTo"/>
        <c:crossAx val="162755712"/>
        <c:crosses val="autoZero"/>
        <c:auto val="1"/>
        <c:lblAlgn val="ctr"/>
        <c:lblOffset val="100"/>
      </c:catAx>
      <c:valAx>
        <c:axId val="162755712"/>
        <c:scaling>
          <c:orientation val="minMax"/>
        </c:scaling>
        <c:axPos val="l"/>
        <c:majorGridlines/>
        <c:numFmt formatCode="0%" sourceLinked="1"/>
        <c:tickLblPos val="nextTo"/>
        <c:crossAx val="16274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percentStacked"/>
        <c:ser>
          <c:idx val="0"/>
          <c:order val="0"/>
          <c:tx>
            <c:strRef>
              <c:f>'施設毎の％の比較'!$BB$8</c:f>
              <c:strCache>
                <c:ptCount val="1"/>
                <c:pt idx="0">
                  <c:v>敷地内全面禁煙</c:v>
                </c:pt>
              </c:strCache>
            </c:strRef>
          </c:tx>
          <c:dLbls>
            <c:showVal val="1"/>
          </c:dLbls>
          <c:cat>
            <c:strRef>
              <c:f>'施設毎の％の比較'!$BA$9:$BA$13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'施設毎の％の比較'!$BB$9:$BB$13</c:f>
              <c:numCache>
                <c:formatCode>0%</c:formatCode>
                <c:ptCount val="5"/>
                <c:pt idx="0">
                  <c:v>0.66818873668188739</c:v>
                </c:pt>
                <c:pt idx="1">
                  <c:v>0.72115384615384615</c:v>
                </c:pt>
                <c:pt idx="2">
                  <c:v>0.78211382113821137</c:v>
                </c:pt>
                <c:pt idx="3">
                  <c:v>0.82587064676616917</c:v>
                </c:pt>
                <c:pt idx="4">
                  <c:v>0.86689419795221845</c:v>
                </c:pt>
              </c:numCache>
            </c:numRef>
          </c:val>
        </c:ser>
        <c:ser>
          <c:idx val="1"/>
          <c:order val="1"/>
          <c:tx>
            <c:strRef>
              <c:f>'施設毎の％の比較'!$BC$8</c:f>
              <c:strCache>
                <c:ptCount val="1"/>
                <c:pt idx="0">
                  <c:v>建物内禁煙</c:v>
                </c:pt>
              </c:strCache>
            </c:strRef>
          </c:tx>
          <c:dLbls>
            <c:showVal val="1"/>
          </c:dLbls>
          <c:cat>
            <c:strRef>
              <c:f>'施設毎の％の比較'!$BA$9:$BA$13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'施設毎の％の比較'!$BC$9:$BC$13</c:f>
              <c:numCache>
                <c:formatCode>0%</c:formatCode>
                <c:ptCount val="5"/>
                <c:pt idx="0">
                  <c:v>0.14155251141552511</c:v>
                </c:pt>
                <c:pt idx="1">
                  <c:v>0.15224358974358973</c:v>
                </c:pt>
                <c:pt idx="2">
                  <c:v>0.17398373983739837</c:v>
                </c:pt>
                <c:pt idx="3">
                  <c:v>0.14262023217247097</c:v>
                </c:pt>
                <c:pt idx="4">
                  <c:v>0.12798634812286688</c:v>
                </c:pt>
              </c:numCache>
            </c:numRef>
          </c:val>
        </c:ser>
        <c:ser>
          <c:idx val="2"/>
          <c:order val="2"/>
          <c:tx>
            <c:strRef>
              <c:f>'施設毎の％の比較'!$BD$8</c:f>
              <c:strCache>
                <c:ptCount val="1"/>
                <c:pt idx="0">
                  <c:v>建物内分煙</c:v>
                </c:pt>
              </c:strCache>
            </c:strRef>
          </c:tx>
          <c:dLbls>
            <c:showVal val="1"/>
          </c:dLbls>
          <c:cat>
            <c:strRef>
              <c:f>'施設毎の％の比較'!$BA$9:$BA$13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'施設毎の％の比較'!$BD$9:$BD$13</c:f>
              <c:numCache>
                <c:formatCode>0%</c:formatCode>
                <c:ptCount val="5"/>
                <c:pt idx="0">
                  <c:v>0.15525114155251141</c:v>
                </c:pt>
                <c:pt idx="1">
                  <c:v>0.1266025641025641</c:v>
                </c:pt>
                <c:pt idx="2">
                  <c:v>4.3902439024390241E-2</c:v>
                </c:pt>
                <c:pt idx="3">
                  <c:v>3.150912106135987E-2</c:v>
                </c:pt>
                <c:pt idx="4">
                  <c:v>5.1194539249146756E-3</c:v>
                </c:pt>
              </c:numCache>
            </c:numRef>
          </c:val>
        </c:ser>
        <c:ser>
          <c:idx val="3"/>
          <c:order val="3"/>
          <c:tx>
            <c:strRef>
              <c:f>'施設毎の％の比較'!$BE$8</c:f>
              <c:strCache>
                <c:ptCount val="1"/>
                <c:pt idx="0">
                  <c:v>措置無し</c:v>
                </c:pt>
              </c:strCache>
            </c:strRef>
          </c:tx>
          <c:cat>
            <c:strRef>
              <c:f>'施設毎の％の比較'!$BA$9:$BA$13</c:f>
              <c:strCache>
                <c:ptCount val="5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'施設毎の％の比較'!$BE$9:$BE$13</c:f>
              <c:numCache>
                <c:formatCode>0%</c:formatCode>
                <c:ptCount val="5"/>
                <c:pt idx="0">
                  <c:v>9.1324200913242004E-3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62816000"/>
        <c:axId val="162817536"/>
      </c:barChart>
      <c:catAx>
        <c:axId val="162816000"/>
        <c:scaling>
          <c:orientation val="minMax"/>
        </c:scaling>
        <c:axPos val="b"/>
        <c:tickLblPos val="nextTo"/>
        <c:crossAx val="162817536"/>
        <c:crosses val="autoZero"/>
        <c:auto val="1"/>
        <c:lblAlgn val="ctr"/>
        <c:lblOffset val="100"/>
      </c:catAx>
      <c:valAx>
        <c:axId val="162817536"/>
        <c:scaling>
          <c:orientation val="minMax"/>
        </c:scaling>
        <c:axPos val="l"/>
        <c:majorGridlines/>
        <c:numFmt formatCode="0%" sourceLinked="1"/>
        <c:tickLblPos val="nextTo"/>
        <c:crossAx val="162816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depthPercent val="160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総合点数の変遷!$C$1</c:f>
              <c:strCache>
                <c:ptCount val="1"/>
                <c:pt idx="0">
                  <c:v>2008年</c:v>
                </c:pt>
              </c:strCache>
            </c:strRef>
          </c:tx>
          <c:val>
            <c:numRef>
              <c:f>総合点数の変遷!$C$2:$C$42</c:f>
              <c:numCache>
                <c:formatCode>0.0_ </c:formatCode>
                <c:ptCount val="41"/>
                <c:pt idx="0">
                  <c:v>88.769230769230774</c:v>
                </c:pt>
                <c:pt idx="1">
                  <c:v>86.315789473684205</c:v>
                </c:pt>
                <c:pt idx="2">
                  <c:v>85</c:v>
                </c:pt>
                <c:pt idx="3">
                  <c:v>83.902439024390247</c:v>
                </c:pt>
                <c:pt idx="4">
                  <c:v>81.454545454545453</c:v>
                </c:pt>
                <c:pt idx="5">
                  <c:v>80.81504702194357</c:v>
                </c:pt>
                <c:pt idx="6">
                  <c:v>79.166666666666657</c:v>
                </c:pt>
                <c:pt idx="7">
                  <c:v>76.875</c:v>
                </c:pt>
                <c:pt idx="8">
                  <c:v>76.470588235294116</c:v>
                </c:pt>
                <c:pt idx="9">
                  <c:v>69.090909090909093</c:v>
                </c:pt>
                <c:pt idx="10">
                  <c:v>68.415300546448094</c:v>
                </c:pt>
                <c:pt idx="11">
                  <c:v>61.25</c:v>
                </c:pt>
                <c:pt idx="12">
                  <c:v>61.111111111111114</c:v>
                </c:pt>
                <c:pt idx="13">
                  <c:v>60</c:v>
                </c:pt>
                <c:pt idx="14">
                  <c:v>56.486486486486484</c:v>
                </c:pt>
                <c:pt idx="15">
                  <c:v>55.384615384615387</c:v>
                </c:pt>
                <c:pt idx="16">
                  <c:v>53.181818181818187</c:v>
                </c:pt>
                <c:pt idx="17">
                  <c:v>52.121212121212125</c:v>
                </c:pt>
                <c:pt idx="18">
                  <c:v>50.476190476190467</c:v>
                </c:pt>
                <c:pt idx="19">
                  <c:v>49.333333333333336</c:v>
                </c:pt>
                <c:pt idx="20">
                  <c:v>48.8</c:v>
                </c:pt>
                <c:pt idx="21">
                  <c:v>48.413793103448285</c:v>
                </c:pt>
                <c:pt idx="22">
                  <c:v>47.272727272727266</c:v>
                </c:pt>
                <c:pt idx="23">
                  <c:v>46.666666666666657</c:v>
                </c:pt>
                <c:pt idx="24">
                  <c:v>46.25</c:v>
                </c:pt>
                <c:pt idx="25">
                  <c:v>44.615384615384613</c:v>
                </c:pt>
                <c:pt idx="26">
                  <c:v>42.5</c:v>
                </c:pt>
                <c:pt idx="27">
                  <c:v>42.10526315789474</c:v>
                </c:pt>
                <c:pt idx="28">
                  <c:v>41.052631578947363</c:v>
                </c:pt>
                <c:pt idx="29">
                  <c:v>40</c:v>
                </c:pt>
                <c:pt idx="30">
                  <c:v>39.444444444444443</c:v>
                </c:pt>
                <c:pt idx="31">
                  <c:v>36.111111111111114</c:v>
                </c:pt>
                <c:pt idx="32">
                  <c:v>35</c:v>
                </c:pt>
                <c:pt idx="33">
                  <c:v>32.727272727272727</c:v>
                </c:pt>
                <c:pt idx="34">
                  <c:v>32.222222222222221</c:v>
                </c:pt>
                <c:pt idx="35">
                  <c:v>31.6</c:v>
                </c:pt>
                <c:pt idx="36">
                  <c:v>31.111111111111107</c:v>
                </c:pt>
                <c:pt idx="37">
                  <c:v>30.476190476190474</c:v>
                </c:pt>
                <c:pt idx="38">
                  <c:v>30.285714285714288</c:v>
                </c:pt>
                <c:pt idx="39">
                  <c:v>25.6</c:v>
                </c:pt>
                <c:pt idx="40">
                  <c:v>17.777777777777779</c:v>
                </c:pt>
              </c:numCache>
            </c:numRef>
          </c:val>
        </c:ser>
        <c:ser>
          <c:idx val="1"/>
          <c:order val="1"/>
          <c:tx>
            <c:strRef>
              <c:f>総合点数の変遷!$D$1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総合点数の変遷!$D$2:$D$42</c:f>
              <c:numCache>
                <c:formatCode>0.0_ </c:formatCode>
                <c:ptCount val="41"/>
                <c:pt idx="0">
                  <c:v>89.714285714285708</c:v>
                </c:pt>
                <c:pt idx="1">
                  <c:v>85.263157894736835</c:v>
                </c:pt>
                <c:pt idx="2">
                  <c:v>85.037037037037038</c:v>
                </c:pt>
                <c:pt idx="3">
                  <c:v>85</c:v>
                </c:pt>
                <c:pt idx="4">
                  <c:v>83.999999999999986</c:v>
                </c:pt>
                <c:pt idx="5">
                  <c:v>83.78378378378379</c:v>
                </c:pt>
                <c:pt idx="6">
                  <c:v>82.075471698113205</c:v>
                </c:pt>
                <c:pt idx="7">
                  <c:v>80.34482758620689</c:v>
                </c:pt>
                <c:pt idx="8">
                  <c:v>80</c:v>
                </c:pt>
                <c:pt idx="9">
                  <c:v>80</c:v>
                </c:pt>
                <c:pt idx="10">
                  <c:v>78.518518518518519</c:v>
                </c:pt>
                <c:pt idx="11">
                  <c:v>76.8</c:v>
                </c:pt>
                <c:pt idx="12">
                  <c:v>62.857142857142847</c:v>
                </c:pt>
                <c:pt idx="13">
                  <c:v>61.81818181818182</c:v>
                </c:pt>
                <c:pt idx="14">
                  <c:v>61.111111111111114</c:v>
                </c:pt>
                <c:pt idx="15">
                  <c:v>60.000000000000014</c:v>
                </c:pt>
                <c:pt idx="16">
                  <c:v>58.333333333333336</c:v>
                </c:pt>
                <c:pt idx="17">
                  <c:v>57.142857142857146</c:v>
                </c:pt>
                <c:pt idx="18">
                  <c:v>57.027027027027025</c:v>
                </c:pt>
                <c:pt idx="19">
                  <c:v>56.92307692307692</c:v>
                </c:pt>
                <c:pt idx="20">
                  <c:v>56.216216216216218</c:v>
                </c:pt>
                <c:pt idx="21">
                  <c:v>54</c:v>
                </c:pt>
                <c:pt idx="22">
                  <c:v>53.939393939393938</c:v>
                </c:pt>
                <c:pt idx="23">
                  <c:v>50</c:v>
                </c:pt>
                <c:pt idx="24">
                  <c:v>49.05263157894737</c:v>
                </c:pt>
                <c:pt idx="25">
                  <c:v>47.272727272727266</c:v>
                </c:pt>
                <c:pt idx="26">
                  <c:v>43.333333333333329</c:v>
                </c:pt>
                <c:pt idx="27">
                  <c:v>41.694915254237287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37.222222222222229</c:v>
                </c:pt>
                <c:pt idx="32">
                  <c:v>37</c:v>
                </c:pt>
                <c:pt idx="33">
                  <c:v>36.285714285714285</c:v>
                </c:pt>
                <c:pt idx="34">
                  <c:v>36.216216216216218</c:v>
                </c:pt>
                <c:pt idx="35">
                  <c:v>35.862068965517238</c:v>
                </c:pt>
                <c:pt idx="36">
                  <c:v>32.941176470588232</c:v>
                </c:pt>
                <c:pt idx="37">
                  <c:v>32.941176470588232</c:v>
                </c:pt>
                <c:pt idx="38">
                  <c:v>27.384615384615387</c:v>
                </c:pt>
                <c:pt idx="39">
                  <c:v>27.142857142857139</c:v>
                </c:pt>
                <c:pt idx="40">
                  <c:v>22.5</c:v>
                </c:pt>
              </c:numCache>
            </c:numRef>
          </c:val>
        </c:ser>
        <c:ser>
          <c:idx val="2"/>
          <c:order val="2"/>
          <c:tx>
            <c:strRef>
              <c:f>総合点数の変遷!$E$1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総合点数の変遷!$E$2:$E$42</c:f>
              <c:numCache>
                <c:formatCode>0.0_ </c:formatCode>
                <c:ptCount val="41"/>
                <c:pt idx="0">
                  <c:v>91.428571428571431</c:v>
                </c:pt>
                <c:pt idx="1">
                  <c:v>87.5</c:v>
                </c:pt>
                <c:pt idx="2">
                  <c:v>86.666666666666671</c:v>
                </c:pt>
                <c:pt idx="3">
                  <c:v>85.481481481481481</c:v>
                </c:pt>
                <c:pt idx="4">
                  <c:v>85.405405405405418</c:v>
                </c:pt>
                <c:pt idx="5">
                  <c:v>82.5</c:v>
                </c:pt>
                <c:pt idx="6">
                  <c:v>81.454545454545453</c:v>
                </c:pt>
                <c:pt idx="7">
                  <c:v>81.379310344827573</c:v>
                </c:pt>
                <c:pt idx="8">
                  <c:v>80.833333333333329</c:v>
                </c:pt>
                <c:pt idx="9">
                  <c:v>80.769230769230759</c:v>
                </c:pt>
                <c:pt idx="10">
                  <c:v>80.08163265306122</c:v>
                </c:pt>
                <c:pt idx="11">
                  <c:v>80</c:v>
                </c:pt>
                <c:pt idx="12">
                  <c:v>80</c:v>
                </c:pt>
                <c:pt idx="13">
                  <c:v>78.571428571428584</c:v>
                </c:pt>
                <c:pt idx="14">
                  <c:v>78</c:v>
                </c:pt>
                <c:pt idx="15">
                  <c:v>75.911602209944746</c:v>
                </c:pt>
                <c:pt idx="16">
                  <c:v>75.833333333333329</c:v>
                </c:pt>
                <c:pt idx="17">
                  <c:v>75.78947368421052</c:v>
                </c:pt>
                <c:pt idx="18">
                  <c:v>70</c:v>
                </c:pt>
                <c:pt idx="19">
                  <c:v>70</c:v>
                </c:pt>
                <c:pt idx="20">
                  <c:v>66.666666666666671</c:v>
                </c:pt>
                <c:pt idx="21">
                  <c:v>66.38297872340425</c:v>
                </c:pt>
                <c:pt idx="22">
                  <c:v>65.454545454545453</c:v>
                </c:pt>
                <c:pt idx="23">
                  <c:v>60.000000000000007</c:v>
                </c:pt>
                <c:pt idx="24">
                  <c:v>60</c:v>
                </c:pt>
                <c:pt idx="25">
                  <c:v>59.896373056994818</c:v>
                </c:pt>
                <c:pt idx="26">
                  <c:v>59.375</c:v>
                </c:pt>
                <c:pt idx="27">
                  <c:v>58.333333333333329</c:v>
                </c:pt>
                <c:pt idx="28">
                  <c:v>57</c:v>
                </c:pt>
                <c:pt idx="29">
                  <c:v>54.285714285714285</c:v>
                </c:pt>
                <c:pt idx="30">
                  <c:v>51.578947368421048</c:v>
                </c:pt>
                <c:pt idx="31">
                  <c:v>51.111111111111114</c:v>
                </c:pt>
                <c:pt idx="32">
                  <c:v>48.648648648648646</c:v>
                </c:pt>
                <c:pt idx="33">
                  <c:v>42.711864406779654</c:v>
                </c:pt>
                <c:pt idx="34">
                  <c:v>38.18181818181818</c:v>
                </c:pt>
                <c:pt idx="35">
                  <c:v>36.285714285714285</c:v>
                </c:pt>
                <c:pt idx="36">
                  <c:v>35</c:v>
                </c:pt>
                <c:pt idx="37">
                  <c:v>34.960629921259837</c:v>
                </c:pt>
                <c:pt idx="38">
                  <c:v>32.941176470588239</c:v>
                </c:pt>
                <c:pt idx="39">
                  <c:v>31.25</c:v>
                </c:pt>
                <c:pt idx="40">
                  <c:v>21.53846153846154</c:v>
                </c:pt>
              </c:numCache>
            </c:numRef>
          </c:val>
        </c:ser>
        <c:ser>
          <c:idx val="3"/>
          <c:order val="3"/>
          <c:tx>
            <c:strRef>
              <c:f>総合点数の変遷!$F$1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総合点数の変遷!$F$2:$F$42</c:f>
              <c:numCache>
                <c:formatCode>0.0_ </c:formatCode>
                <c:ptCount val="41"/>
                <c:pt idx="0">
                  <c:v>87.703703703703709</c:v>
                </c:pt>
                <c:pt idx="1">
                  <c:v>87.5</c:v>
                </c:pt>
                <c:pt idx="2">
                  <c:v>86.666666666666671</c:v>
                </c:pt>
                <c:pt idx="3">
                  <c:v>85.945945945945951</c:v>
                </c:pt>
                <c:pt idx="4">
                  <c:v>83.478260869565219</c:v>
                </c:pt>
                <c:pt idx="5">
                  <c:v>82.5</c:v>
                </c:pt>
                <c:pt idx="6">
                  <c:v>81.714285714285722</c:v>
                </c:pt>
                <c:pt idx="7">
                  <c:v>81.454545454545453</c:v>
                </c:pt>
                <c:pt idx="8">
                  <c:v>81.111111111111114</c:v>
                </c:pt>
                <c:pt idx="9">
                  <c:v>81.05263157894737</c:v>
                </c:pt>
                <c:pt idx="10">
                  <c:v>80.909090909090907</c:v>
                </c:pt>
                <c:pt idx="11">
                  <c:v>80.769230769230759</c:v>
                </c:pt>
                <c:pt idx="12">
                  <c:v>80.625</c:v>
                </c:pt>
                <c:pt idx="13">
                  <c:v>79.126984126984127</c:v>
                </c:pt>
                <c:pt idx="14">
                  <c:v>78.65921787709496</c:v>
                </c:pt>
                <c:pt idx="15">
                  <c:v>78.571428571428584</c:v>
                </c:pt>
                <c:pt idx="16">
                  <c:v>78</c:v>
                </c:pt>
                <c:pt idx="17">
                  <c:v>77.89473684210526</c:v>
                </c:pt>
                <c:pt idx="18">
                  <c:v>77.142857142857139</c:v>
                </c:pt>
                <c:pt idx="19">
                  <c:v>76.774193548387103</c:v>
                </c:pt>
                <c:pt idx="20">
                  <c:v>76.666666666666671</c:v>
                </c:pt>
                <c:pt idx="21">
                  <c:v>76.666666666666657</c:v>
                </c:pt>
                <c:pt idx="22">
                  <c:v>75.833333333333329</c:v>
                </c:pt>
                <c:pt idx="23">
                  <c:v>71.578947368421041</c:v>
                </c:pt>
                <c:pt idx="24">
                  <c:v>66.666666666666671</c:v>
                </c:pt>
                <c:pt idx="25">
                  <c:v>65.454545454545453</c:v>
                </c:pt>
                <c:pt idx="26">
                  <c:v>64.137931034482762</c:v>
                </c:pt>
                <c:pt idx="27">
                  <c:v>62.279792746113998</c:v>
                </c:pt>
                <c:pt idx="28">
                  <c:v>60.000000000000007</c:v>
                </c:pt>
                <c:pt idx="29">
                  <c:v>59.999999999999993</c:v>
                </c:pt>
                <c:pt idx="30">
                  <c:v>58.333333333333329</c:v>
                </c:pt>
                <c:pt idx="31">
                  <c:v>56.363636363636367</c:v>
                </c:pt>
                <c:pt idx="32">
                  <c:v>50</c:v>
                </c:pt>
                <c:pt idx="33">
                  <c:v>48.75</c:v>
                </c:pt>
                <c:pt idx="34">
                  <c:v>47.058823529411768</c:v>
                </c:pt>
                <c:pt idx="35">
                  <c:v>43.78378378378379</c:v>
                </c:pt>
                <c:pt idx="36">
                  <c:v>40</c:v>
                </c:pt>
                <c:pt idx="37">
                  <c:v>38.82352941176471</c:v>
                </c:pt>
                <c:pt idx="38">
                  <c:v>36.901408450704224</c:v>
                </c:pt>
                <c:pt idx="39">
                  <c:v>35.36</c:v>
                </c:pt>
                <c:pt idx="40">
                  <c:v>21.481481481481481</c:v>
                </c:pt>
              </c:numCache>
            </c:numRef>
          </c:val>
        </c:ser>
        <c:ser>
          <c:idx val="4"/>
          <c:order val="4"/>
          <c:tx>
            <c:strRef>
              <c:f>総合点数の変遷!$G$1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総合点数の変遷!$G$2:$G$42</c:f>
              <c:numCache>
                <c:formatCode>0.0_ </c:formatCode>
                <c:ptCount val="41"/>
                <c:pt idx="0">
                  <c:v>88.75</c:v>
                </c:pt>
                <c:pt idx="1">
                  <c:v>88.67647058823529</c:v>
                </c:pt>
                <c:pt idx="2">
                  <c:v>88.491620111731848</c:v>
                </c:pt>
                <c:pt idx="3">
                  <c:v>86.666666666666671</c:v>
                </c:pt>
                <c:pt idx="4">
                  <c:v>86.666666666666671</c:v>
                </c:pt>
                <c:pt idx="5">
                  <c:v>86.25</c:v>
                </c:pt>
                <c:pt idx="6">
                  <c:v>85.945945945945951</c:v>
                </c:pt>
                <c:pt idx="7">
                  <c:v>85.78947368421052</c:v>
                </c:pt>
                <c:pt idx="8">
                  <c:v>83.478260869565219</c:v>
                </c:pt>
                <c:pt idx="9">
                  <c:v>81.714285714285708</c:v>
                </c:pt>
                <c:pt idx="10">
                  <c:v>81.090909090909093</c:v>
                </c:pt>
                <c:pt idx="11">
                  <c:v>80.944881889763792</c:v>
                </c:pt>
                <c:pt idx="12">
                  <c:v>80.769230769230759</c:v>
                </c:pt>
                <c:pt idx="13">
                  <c:v>80.714285714285722</c:v>
                </c:pt>
                <c:pt idx="14">
                  <c:v>80.625</c:v>
                </c:pt>
                <c:pt idx="15">
                  <c:v>78.688524590163937</c:v>
                </c:pt>
                <c:pt idx="16">
                  <c:v>78.571428571428584</c:v>
                </c:pt>
                <c:pt idx="17">
                  <c:v>78.181818181818187</c:v>
                </c:pt>
                <c:pt idx="18">
                  <c:v>77.808219178082197</c:v>
                </c:pt>
                <c:pt idx="19">
                  <c:v>75.833333333333329</c:v>
                </c:pt>
                <c:pt idx="20">
                  <c:v>75.757575757575765</c:v>
                </c:pt>
                <c:pt idx="21">
                  <c:v>74.285714285714292</c:v>
                </c:pt>
                <c:pt idx="22">
                  <c:v>69.166666666666657</c:v>
                </c:pt>
                <c:pt idx="23">
                  <c:v>68.888888888888886</c:v>
                </c:pt>
                <c:pt idx="24">
                  <c:v>67.692307692307693</c:v>
                </c:pt>
                <c:pt idx="25">
                  <c:v>67.333333333333343</c:v>
                </c:pt>
                <c:pt idx="26">
                  <c:v>66.25</c:v>
                </c:pt>
                <c:pt idx="27">
                  <c:v>65.714285714285708</c:v>
                </c:pt>
                <c:pt idx="28">
                  <c:v>65.454545454545453</c:v>
                </c:pt>
                <c:pt idx="29">
                  <c:v>65.18518518518519</c:v>
                </c:pt>
                <c:pt idx="30">
                  <c:v>64.545454545454547</c:v>
                </c:pt>
                <c:pt idx="31">
                  <c:v>60.975609756097555</c:v>
                </c:pt>
                <c:pt idx="32">
                  <c:v>60.000000000000007</c:v>
                </c:pt>
                <c:pt idx="33">
                  <c:v>59.248826291079808</c:v>
                </c:pt>
                <c:pt idx="34">
                  <c:v>58.333333333333329</c:v>
                </c:pt>
                <c:pt idx="35">
                  <c:v>55.652173913043484</c:v>
                </c:pt>
                <c:pt idx="36">
                  <c:v>50</c:v>
                </c:pt>
                <c:pt idx="37">
                  <c:v>40</c:v>
                </c:pt>
                <c:pt idx="38">
                  <c:v>39.230769230769226</c:v>
                </c:pt>
                <c:pt idx="39">
                  <c:v>37.74647887323944</c:v>
                </c:pt>
                <c:pt idx="40">
                  <c:v>37.647058823529413</c:v>
                </c:pt>
              </c:numCache>
            </c:numRef>
          </c:val>
        </c:ser>
        <c:shape val="box"/>
        <c:axId val="87784448"/>
        <c:axId val="87798528"/>
        <c:axId val="75769600"/>
      </c:bar3DChart>
      <c:catAx>
        <c:axId val="87784448"/>
        <c:scaling>
          <c:orientation val="minMax"/>
        </c:scaling>
        <c:axPos val="b"/>
        <c:tickLblPos val="nextTo"/>
        <c:crossAx val="87798528"/>
        <c:crosses val="autoZero"/>
        <c:auto val="1"/>
        <c:lblAlgn val="ctr"/>
        <c:lblOffset val="100"/>
      </c:catAx>
      <c:valAx>
        <c:axId val="87798528"/>
        <c:scaling>
          <c:orientation val="minMax"/>
        </c:scaling>
        <c:axPos val="l"/>
        <c:majorGridlines/>
        <c:numFmt formatCode="#,##0_);\(#,##0\)" sourceLinked="0"/>
        <c:tickLblPos val="nextTo"/>
        <c:crossAx val="87784448"/>
        <c:crosses val="autoZero"/>
        <c:crossBetween val="between"/>
      </c:valAx>
      <c:serAx>
        <c:axId val="75769600"/>
        <c:scaling>
          <c:orientation val="minMax"/>
        </c:scaling>
        <c:delete val="1"/>
        <c:axPos val="b"/>
        <c:tickLblPos val="none"/>
        <c:crossAx val="87798528"/>
        <c:crosses val="autoZero"/>
      </c:ser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総合点数の変遷!$K$3</c:f>
              <c:strCache>
                <c:ptCount val="1"/>
                <c:pt idx="0">
                  <c:v>青森市</c:v>
                </c:pt>
              </c:strCache>
            </c:strRef>
          </c:tx>
          <c:marker>
            <c:symbol val="none"/>
          </c:marker>
          <c:cat>
            <c:strRef>
              <c:f>総合点数の変遷!$L$2:$P$2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総合点数の変遷!$L$3:$P$3</c:f>
              <c:numCache>
                <c:formatCode>0.0_ </c:formatCode>
                <c:ptCount val="5"/>
                <c:pt idx="0">
                  <c:v>68.41530054644808</c:v>
                </c:pt>
                <c:pt idx="1">
                  <c:v>56.216216216216218</c:v>
                </c:pt>
                <c:pt idx="2">
                  <c:v>59.896373056994818</c:v>
                </c:pt>
                <c:pt idx="3">
                  <c:v>62.279792746113998</c:v>
                </c:pt>
                <c:pt idx="4">
                  <c:v>59.248826291079808</c:v>
                </c:pt>
              </c:numCache>
            </c:numRef>
          </c:val>
        </c:ser>
        <c:ser>
          <c:idx val="1"/>
          <c:order val="1"/>
          <c:tx>
            <c:strRef>
              <c:f>総合点数の変遷!$K$4</c:f>
              <c:strCache>
                <c:ptCount val="1"/>
                <c:pt idx="0">
                  <c:v>平内町</c:v>
                </c:pt>
              </c:strCache>
            </c:strRef>
          </c:tx>
          <c:marker>
            <c:symbol val="none"/>
          </c:marker>
          <c:cat>
            <c:strRef>
              <c:f>総合点数の変遷!$L$2:$P$2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総合点数の変遷!$L$4:$P$4</c:f>
              <c:numCache>
                <c:formatCode>0.0_ </c:formatCode>
                <c:ptCount val="5"/>
                <c:pt idx="0">
                  <c:v>60</c:v>
                </c:pt>
                <c:pt idx="1">
                  <c:v>49.052631578947363</c:v>
                </c:pt>
                <c:pt idx="2">
                  <c:v>51.578947368421048</c:v>
                </c:pt>
                <c:pt idx="3">
                  <c:v>71.578947368421041</c:v>
                </c:pt>
                <c:pt idx="4">
                  <c:v>66.25</c:v>
                </c:pt>
              </c:numCache>
            </c:numRef>
          </c:val>
        </c:ser>
        <c:ser>
          <c:idx val="2"/>
          <c:order val="2"/>
          <c:tx>
            <c:strRef>
              <c:f>総合点数の変遷!$K$5</c:f>
              <c:strCache>
                <c:ptCount val="1"/>
                <c:pt idx="0">
                  <c:v>今別町</c:v>
                </c:pt>
              </c:strCache>
            </c:strRef>
          </c:tx>
          <c:marker>
            <c:symbol val="none"/>
          </c:marker>
          <c:cat>
            <c:strRef>
              <c:f>総合点数の変遷!$L$2:$P$2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総合点数の変遷!$L$5:$P$5</c:f>
              <c:numCache>
                <c:formatCode>0.0_ </c:formatCode>
                <c:ptCount val="5"/>
                <c:pt idx="0">
                  <c:v>42.5</c:v>
                </c:pt>
                <c:pt idx="1">
                  <c:v>50</c:v>
                </c:pt>
                <c:pt idx="2">
                  <c:v>38.18181818181818</c:v>
                </c:pt>
                <c:pt idx="3">
                  <c:v>50</c:v>
                </c:pt>
                <c:pt idx="4">
                  <c:v>68.888888888888886</c:v>
                </c:pt>
              </c:numCache>
            </c:numRef>
          </c:val>
        </c:ser>
        <c:ser>
          <c:idx val="3"/>
          <c:order val="3"/>
          <c:tx>
            <c:strRef>
              <c:f>総合点数の変遷!$K$6</c:f>
              <c:strCache>
                <c:ptCount val="1"/>
                <c:pt idx="0">
                  <c:v>蓬田村</c:v>
                </c:pt>
              </c:strCache>
            </c:strRef>
          </c:tx>
          <c:marker>
            <c:symbol val="none"/>
          </c:marker>
          <c:cat>
            <c:strRef>
              <c:f>総合点数の変遷!$L$2:$P$2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総合点数の変遷!$L$6:$P$6</c:f>
              <c:numCache>
                <c:formatCode>0.0_ </c:formatCode>
                <c:ptCount val="5"/>
                <c:pt idx="0">
                  <c:v>46.666666666666671</c:v>
                </c:pt>
                <c:pt idx="1">
                  <c:v>40</c:v>
                </c:pt>
                <c:pt idx="2">
                  <c:v>21.53846153846154</c:v>
                </c:pt>
                <c:pt idx="3">
                  <c:v>48.75</c:v>
                </c:pt>
                <c:pt idx="4">
                  <c:v>74.285714285714292</c:v>
                </c:pt>
              </c:numCache>
            </c:numRef>
          </c:val>
        </c:ser>
        <c:ser>
          <c:idx val="4"/>
          <c:order val="4"/>
          <c:tx>
            <c:strRef>
              <c:f>総合点数の変遷!$K$7</c:f>
              <c:strCache>
                <c:ptCount val="1"/>
                <c:pt idx="0">
                  <c:v>外ヶ浜町</c:v>
                </c:pt>
              </c:strCache>
            </c:strRef>
          </c:tx>
          <c:marker>
            <c:symbol val="none"/>
          </c:marker>
          <c:cat>
            <c:strRef>
              <c:f>総合点数の変遷!$L$2:$P$2</c:f>
              <c:strCache>
                <c:ptCount val="5"/>
                <c:pt idx="0">
                  <c:v>２008年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</c:strCache>
            </c:strRef>
          </c:cat>
          <c:val>
            <c:numRef>
              <c:f>総合点数の変遷!$L$7:$P$7</c:f>
              <c:numCache>
                <c:formatCode>0.0_ </c:formatCode>
                <c:ptCount val="5"/>
                <c:pt idx="0">
                  <c:v>48.800000000000004</c:v>
                </c:pt>
                <c:pt idx="1">
                  <c:v>40.000000000000007</c:v>
                </c:pt>
                <c:pt idx="2">
                  <c:v>91.428571428571431</c:v>
                </c:pt>
                <c:pt idx="3">
                  <c:v>76.666666666666657</c:v>
                </c:pt>
                <c:pt idx="4">
                  <c:v>75.757575757575765</c:v>
                </c:pt>
              </c:numCache>
            </c:numRef>
          </c:val>
        </c:ser>
        <c:marker val="1"/>
        <c:axId val="88068096"/>
        <c:axId val="88069632"/>
      </c:lineChart>
      <c:catAx>
        <c:axId val="88068096"/>
        <c:scaling>
          <c:orientation val="minMax"/>
        </c:scaling>
        <c:axPos val="b"/>
        <c:tickLblPos val="nextTo"/>
        <c:crossAx val="88069632"/>
        <c:crosses val="autoZero"/>
        <c:auto val="1"/>
        <c:lblAlgn val="ctr"/>
        <c:lblOffset val="100"/>
      </c:catAx>
      <c:valAx>
        <c:axId val="88069632"/>
        <c:scaling>
          <c:orientation val="minMax"/>
        </c:scaling>
        <c:axPos val="l"/>
        <c:majorGridlines/>
        <c:numFmt formatCode="0.0_ " sourceLinked="1"/>
        <c:tickLblPos val="nextTo"/>
        <c:crossAx val="88068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</xdr:row>
      <xdr:rowOff>95249</xdr:rowOff>
    </xdr:from>
    <xdr:to>
      <xdr:col>5</xdr:col>
      <xdr:colOff>628650</xdr:colOff>
      <xdr:row>32</xdr:row>
      <xdr:rowOff>104774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14</xdr:row>
      <xdr:rowOff>66675</xdr:rowOff>
    </xdr:from>
    <xdr:to>
      <xdr:col>10</xdr:col>
      <xdr:colOff>619125</xdr:colOff>
      <xdr:row>32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66675</xdr:colOff>
      <xdr:row>14</xdr:row>
      <xdr:rowOff>57150</xdr:rowOff>
    </xdr:from>
    <xdr:to>
      <xdr:col>15</xdr:col>
      <xdr:colOff>609601</xdr:colOff>
      <xdr:row>32</xdr:row>
      <xdr:rowOff>95249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9524</xdr:colOff>
      <xdr:row>14</xdr:row>
      <xdr:rowOff>76200</xdr:rowOff>
    </xdr:from>
    <xdr:to>
      <xdr:col>20</xdr:col>
      <xdr:colOff>647700</xdr:colOff>
      <xdr:row>32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28575</xdr:colOff>
      <xdr:row>14</xdr:row>
      <xdr:rowOff>85725</xdr:rowOff>
    </xdr:from>
    <xdr:to>
      <xdr:col>25</xdr:col>
      <xdr:colOff>619125</xdr:colOff>
      <xdr:row>32</xdr:row>
      <xdr:rowOff>114300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161925</xdr:colOff>
      <xdr:row>16</xdr:row>
      <xdr:rowOff>19049</xdr:rowOff>
    </xdr:from>
    <xdr:to>
      <xdr:col>51</xdr:col>
      <xdr:colOff>590550</xdr:colOff>
      <xdr:row>35</xdr:row>
      <xdr:rowOff>142874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214312</xdr:colOff>
      <xdr:row>16</xdr:row>
      <xdr:rowOff>71438</xdr:rowOff>
    </xdr:from>
    <xdr:to>
      <xdr:col>57</xdr:col>
      <xdr:colOff>152399</xdr:colOff>
      <xdr:row>35</xdr:row>
      <xdr:rowOff>109538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45</xdr:row>
      <xdr:rowOff>142875</xdr:rowOff>
    </xdr:from>
    <xdr:to>
      <xdr:col>7</xdr:col>
      <xdr:colOff>123825</xdr:colOff>
      <xdr:row>64</xdr:row>
      <xdr:rowOff>57150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44</xdr:row>
      <xdr:rowOff>47625</xdr:rowOff>
    </xdr:from>
    <xdr:to>
      <xdr:col>15</xdr:col>
      <xdr:colOff>85725</xdr:colOff>
      <xdr:row>60</xdr:row>
      <xdr:rowOff>47625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67</xdr:row>
      <xdr:rowOff>104775</xdr:rowOff>
    </xdr:from>
    <xdr:to>
      <xdr:col>23</xdr:col>
      <xdr:colOff>466725</xdr:colOff>
      <xdr:row>83</xdr:row>
      <xdr:rowOff>104775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49</xdr:row>
      <xdr:rowOff>114300</xdr:rowOff>
    </xdr:from>
    <xdr:to>
      <xdr:col>23</xdr:col>
      <xdr:colOff>457200</xdr:colOff>
      <xdr:row>65</xdr:row>
      <xdr:rowOff>114300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</xdr:colOff>
      <xdr:row>61</xdr:row>
      <xdr:rowOff>38100</xdr:rowOff>
    </xdr:from>
    <xdr:to>
      <xdr:col>15</xdr:col>
      <xdr:colOff>85725</xdr:colOff>
      <xdr:row>77</xdr:row>
      <xdr:rowOff>38100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66675</xdr:colOff>
      <xdr:row>78</xdr:row>
      <xdr:rowOff>133350</xdr:rowOff>
    </xdr:from>
    <xdr:to>
      <xdr:col>15</xdr:col>
      <xdr:colOff>66675</xdr:colOff>
      <xdr:row>94</xdr:row>
      <xdr:rowOff>133350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85</xdr:row>
      <xdr:rowOff>9525</xdr:rowOff>
    </xdr:from>
    <xdr:to>
      <xdr:col>23</xdr:col>
      <xdr:colOff>457200</xdr:colOff>
      <xdr:row>101</xdr:row>
      <xdr:rowOff>9525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116417</xdr:colOff>
      <xdr:row>53</xdr:row>
      <xdr:rowOff>52917</xdr:rowOff>
    </xdr:from>
    <xdr:to>
      <xdr:col>22</xdr:col>
      <xdr:colOff>275167</xdr:colOff>
      <xdr:row>70</xdr:row>
      <xdr:rowOff>21167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9</xdr:row>
      <xdr:rowOff>123825</xdr:rowOff>
    </xdr:from>
    <xdr:to>
      <xdr:col>9</xdr:col>
      <xdr:colOff>285750</xdr:colOff>
      <xdr:row>25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542924</xdr:colOff>
      <xdr:row>27</xdr:row>
      <xdr:rowOff>114300</xdr:rowOff>
    </xdr:from>
    <xdr:to>
      <xdr:col>9</xdr:col>
      <xdr:colOff>266699</xdr:colOff>
      <xdr:row>41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676275</xdr:colOff>
      <xdr:row>9</xdr:row>
      <xdr:rowOff>104775</xdr:rowOff>
    </xdr:from>
    <xdr:to>
      <xdr:col>16</xdr:col>
      <xdr:colOff>447675</xdr:colOff>
      <xdr:row>25</xdr:row>
      <xdr:rowOff>104775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7835;&#20307;&#12479;&#12496;&#12467;2012&#38598;&#35336;1.7&#12458;&#12522;&#12472;&#12490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担当"/>
      <sheetName val="2012集計"/>
      <sheetName val="集計"/>
      <sheetName val="総合点数"/>
      <sheetName val="相関"/>
      <sheetName val="印刷用"/>
      <sheetName val="問2以降"/>
    </sheetNames>
    <sheetDataSet>
      <sheetData sheetId="0"/>
      <sheetData sheetId="1"/>
      <sheetData sheetId="2">
        <row r="54">
          <cell r="C54" t="str">
            <v>敷地内禁煙</v>
          </cell>
          <cell r="D54" t="str">
            <v>建物内禁煙</v>
          </cell>
          <cell r="E54" t="str">
            <v>施設内分煙</v>
          </cell>
          <cell r="F54" t="str">
            <v>分煙対策なし</v>
          </cell>
        </row>
        <row r="55">
          <cell r="B55" t="str">
            <v>庁舎／議会</v>
          </cell>
          <cell r="C55">
            <v>5.6497175141242938E-2</v>
          </cell>
          <cell r="D55">
            <v>0.6384180790960452</v>
          </cell>
          <cell r="E55">
            <v>0.29943502824858759</v>
          </cell>
          <cell r="F55">
            <v>5.6497175141242938E-3</v>
          </cell>
        </row>
        <row r="56">
          <cell r="B56" t="str">
            <v>公民館／公共施設</v>
          </cell>
          <cell r="C56">
            <v>9.8360655737704916E-2</v>
          </cell>
          <cell r="D56">
            <v>0.57629255989911732</v>
          </cell>
          <cell r="E56">
            <v>0.2257250945775536</v>
          </cell>
          <cell r="F56">
            <v>9.9621689785624218E-2</v>
          </cell>
        </row>
        <row r="57">
          <cell r="B57" t="str">
            <v>屋内運動施設</v>
          </cell>
          <cell r="C57">
            <v>2.7586206896551724E-2</v>
          </cell>
          <cell r="D57">
            <v>0.8413793103448276</v>
          </cell>
          <cell r="E57">
            <v>0.1310344827586207</v>
          </cell>
          <cell r="F57">
            <v>0</v>
          </cell>
        </row>
        <row r="58">
          <cell r="B58" t="str">
            <v>屋外運動施設</v>
          </cell>
          <cell r="C58">
            <v>0.13114754098360656</v>
          </cell>
          <cell r="D58">
            <v>0.64754098360655743</v>
          </cell>
          <cell r="E58">
            <v>4.0983606557377046E-2</v>
          </cell>
          <cell r="F58">
            <v>0.18032786885245902</v>
          </cell>
        </row>
        <row r="59">
          <cell r="B59" t="str">
            <v>病院／診療所</v>
          </cell>
          <cell r="C59">
            <v>0.48214285714285715</v>
          </cell>
          <cell r="D59">
            <v>0.375</v>
          </cell>
          <cell r="E59">
            <v>0.14285714285714285</v>
          </cell>
          <cell r="F59">
            <v>0</v>
          </cell>
        </row>
        <row r="60">
          <cell r="B60" t="str">
            <v>公立学校</v>
          </cell>
          <cell r="C60">
            <v>0.86689419795221845</v>
          </cell>
          <cell r="D60">
            <v>0.12798634812286688</v>
          </cell>
          <cell r="E60">
            <v>5.1194539249146756E-3</v>
          </cell>
          <cell r="F60">
            <v>0</v>
          </cell>
        </row>
        <row r="61">
          <cell r="B61" t="str">
            <v>全体</v>
          </cell>
          <cell r="C61">
            <v>0.33264355923435074</v>
          </cell>
          <cell r="D61">
            <v>0.44852560786342471</v>
          </cell>
          <cell r="E61">
            <v>0.13812726332126229</v>
          </cell>
          <cell r="F61">
            <v>5.2767718572167617E-2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ref.aomori.lg.jp/bunka/education/chousa02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pref.aomori.lg.jp/bunka/education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"/>
  <sheetViews>
    <sheetView tabSelected="1" zoomScale="90" zoomScaleNormal="90" workbookViewId="0">
      <selection activeCell="F38" sqref="F38"/>
    </sheetView>
  </sheetViews>
  <sheetFormatPr defaultColWidth="9.5" defaultRowHeight="13.5"/>
  <sheetData>
    <row r="1" spans="1:57">
      <c r="A1" t="s">
        <v>117</v>
      </c>
    </row>
    <row r="2" spans="1:57">
      <c r="A2" t="s">
        <v>118</v>
      </c>
    </row>
    <row r="6" spans="1:57" s="36" customFormat="1" ht="27" customHeight="1">
      <c r="A6" s="85"/>
      <c r="B6" s="137" t="s">
        <v>120</v>
      </c>
      <c r="C6" s="137"/>
      <c r="D6" s="137"/>
      <c r="E6" s="137"/>
      <c r="F6" s="137"/>
      <c r="G6" s="137" t="s">
        <v>74</v>
      </c>
      <c r="H6" s="137"/>
      <c r="I6" s="137"/>
      <c r="J6" s="137"/>
      <c r="K6" s="137"/>
      <c r="L6" s="137" t="s">
        <v>75</v>
      </c>
      <c r="M6" s="137"/>
      <c r="N6" s="137"/>
      <c r="O6" s="137"/>
      <c r="P6" s="137"/>
      <c r="Q6" s="137" t="s">
        <v>76</v>
      </c>
      <c r="R6" s="137"/>
      <c r="S6" s="137"/>
      <c r="T6" s="137"/>
      <c r="U6" s="137"/>
      <c r="V6" s="137" t="s">
        <v>77</v>
      </c>
      <c r="W6" s="137"/>
      <c r="X6" s="137"/>
      <c r="Y6" s="137"/>
      <c r="Z6" s="137"/>
      <c r="AA6" s="137" t="s">
        <v>78</v>
      </c>
      <c r="AB6" s="137"/>
      <c r="AC6" s="137"/>
      <c r="AD6" s="137"/>
      <c r="AE6" s="137"/>
      <c r="AF6" s="137" t="s">
        <v>79</v>
      </c>
      <c r="AG6" s="137"/>
      <c r="AH6" s="137"/>
      <c r="AI6" s="137"/>
      <c r="AJ6" s="137"/>
      <c r="AK6" s="137" t="s">
        <v>80</v>
      </c>
      <c r="AL6" s="137"/>
      <c r="AM6" s="137"/>
      <c r="AN6" s="137"/>
      <c r="AO6" s="137"/>
      <c r="AP6" s="138" t="s">
        <v>121</v>
      </c>
      <c r="AQ6" s="139"/>
      <c r="AR6" s="139"/>
      <c r="AS6" s="139"/>
      <c r="AT6" s="140"/>
      <c r="AU6" s="137" t="s">
        <v>82</v>
      </c>
      <c r="AV6" s="137"/>
      <c r="AW6" s="137"/>
      <c r="AX6" s="137"/>
      <c r="AY6" s="137"/>
      <c r="AZ6" s="35"/>
      <c r="BA6" s="135" t="s">
        <v>129</v>
      </c>
      <c r="BB6" s="136"/>
      <c r="BC6" s="136"/>
      <c r="BD6" s="136"/>
      <c r="BE6" s="136"/>
    </row>
    <row r="7" spans="1:57" s="36" customFormat="1" ht="12">
      <c r="A7" s="85"/>
      <c r="B7" s="85"/>
      <c r="C7" s="137" t="s">
        <v>83</v>
      </c>
      <c r="D7" s="137"/>
      <c r="E7" s="137"/>
      <c r="F7" s="137"/>
      <c r="G7" s="85"/>
      <c r="H7" s="137" t="s">
        <v>83</v>
      </c>
      <c r="I7" s="137"/>
      <c r="J7" s="137"/>
      <c r="K7" s="137"/>
      <c r="L7" s="85"/>
      <c r="M7" s="137" t="s">
        <v>83</v>
      </c>
      <c r="N7" s="137"/>
      <c r="O7" s="137"/>
      <c r="P7" s="137"/>
      <c r="Q7" s="85"/>
      <c r="R7" s="137" t="s">
        <v>83</v>
      </c>
      <c r="S7" s="137"/>
      <c r="T7" s="137"/>
      <c r="U7" s="137"/>
      <c r="V7" s="85"/>
      <c r="W7" s="137" t="s">
        <v>83</v>
      </c>
      <c r="X7" s="137"/>
      <c r="Y7" s="137"/>
      <c r="Z7" s="137"/>
      <c r="AA7" s="85"/>
      <c r="AB7" s="137" t="s">
        <v>83</v>
      </c>
      <c r="AC7" s="137"/>
      <c r="AD7" s="137"/>
      <c r="AE7" s="137"/>
      <c r="AF7" s="85"/>
      <c r="AG7" s="137" t="s">
        <v>83</v>
      </c>
      <c r="AH7" s="137"/>
      <c r="AI7" s="137"/>
      <c r="AJ7" s="137"/>
      <c r="AK7" s="85"/>
      <c r="AL7" s="137" t="s">
        <v>83</v>
      </c>
      <c r="AM7" s="137"/>
      <c r="AN7" s="137"/>
      <c r="AO7" s="137"/>
      <c r="AU7" s="85"/>
      <c r="AV7" s="137" t="s">
        <v>83</v>
      </c>
      <c r="AW7" s="137"/>
      <c r="AX7" s="137"/>
      <c r="AY7" s="137"/>
      <c r="AZ7" s="35"/>
    </row>
    <row r="8" spans="1:57" s="36" customFormat="1" ht="97.5">
      <c r="A8" s="124" t="s">
        <v>139</v>
      </c>
      <c r="B8" s="37"/>
      <c r="C8" s="37" t="s">
        <v>41</v>
      </c>
      <c r="D8" s="37" t="s">
        <v>42</v>
      </c>
      <c r="E8" s="37" t="s">
        <v>43</v>
      </c>
      <c r="F8" s="37" t="s">
        <v>44</v>
      </c>
      <c r="G8" s="37"/>
      <c r="H8" s="37" t="s">
        <v>41</v>
      </c>
      <c r="I8" s="37" t="s">
        <v>42</v>
      </c>
      <c r="J8" s="37" t="s">
        <v>43</v>
      </c>
      <c r="K8" s="37" t="s">
        <v>44</v>
      </c>
      <c r="L8" s="37"/>
      <c r="M8" s="37" t="s">
        <v>41</v>
      </c>
      <c r="N8" s="37" t="s">
        <v>42</v>
      </c>
      <c r="O8" s="37" t="s">
        <v>43</v>
      </c>
      <c r="P8" s="37" t="s">
        <v>44</v>
      </c>
      <c r="Q8" s="37"/>
      <c r="R8" s="37" t="s">
        <v>41</v>
      </c>
      <c r="S8" s="37" t="s">
        <v>42</v>
      </c>
      <c r="T8" s="37" t="s">
        <v>43</v>
      </c>
      <c r="U8" s="37" t="s">
        <v>44</v>
      </c>
      <c r="V8" s="37"/>
      <c r="W8" s="37" t="s">
        <v>41</v>
      </c>
      <c r="X8" s="37" t="s">
        <v>42</v>
      </c>
      <c r="Y8" s="37" t="s">
        <v>43</v>
      </c>
      <c r="Z8" s="37" t="s">
        <v>44</v>
      </c>
      <c r="AA8" s="37"/>
      <c r="AB8" s="38" t="s">
        <v>85</v>
      </c>
      <c r="AC8" s="38" t="s">
        <v>86</v>
      </c>
      <c r="AD8" s="38" t="s">
        <v>87</v>
      </c>
      <c r="AE8" s="38" t="s">
        <v>88</v>
      </c>
      <c r="AF8" s="37"/>
      <c r="AG8" s="38" t="s">
        <v>85</v>
      </c>
      <c r="AH8" s="38" t="s">
        <v>86</v>
      </c>
      <c r="AI8" s="38" t="s">
        <v>87</v>
      </c>
      <c r="AJ8" s="38" t="s">
        <v>88</v>
      </c>
      <c r="AK8" s="37"/>
      <c r="AL8" s="38" t="s">
        <v>85</v>
      </c>
      <c r="AM8" s="38" t="s">
        <v>86</v>
      </c>
      <c r="AN8" s="38" t="s">
        <v>87</v>
      </c>
      <c r="AO8" s="38" t="s">
        <v>88</v>
      </c>
      <c r="AP8" s="37"/>
      <c r="AQ8" s="38" t="s">
        <v>85</v>
      </c>
      <c r="AR8" s="38" t="s">
        <v>86</v>
      </c>
      <c r="AS8" s="38" t="s">
        <v>87</v>
      </c>
      <c r="AT8" s="38" t="s">
        <v>88</v>
      </c>
      <c r="AU8" s="37"/>
      <c r="AV8" s="38" t="s">
        <v>85</v>
      </c>
      <c r="AW8" s="38" t="s">
        <v>86</v>
      </c>
      <c r="AX8" s="38" t="s">
        <v>87</v>
      </c>
      <c r="AY8" s="38" t="s">
        <v>88</v>
      </c>
      <c r="AZ8" s="38" t="s">
        <v>89</v>
      </c>
      <c r="BA8" s="36" t="s">
        <v>123</v>
      </c>
      <c r="BB8" s="38" t="s">
        <v>85</v>
      </c>
      <c r="BC8" s="38" t="s">
        <v>86</v>
      </c>
      <c r="BD8" s="38" t="s">
        <v>87</v>
      </c>
      <c r="BE8" s="38" t="s">
        <v>88</v>
      </c>
    </row>
    <row r="9" spans="1:57" s="86" customFormat="1">
      <c r="A9" s="125">
        <v>1952</v>
      </c>
      <c r="B9" s="86" t="s">
        <v>113</v>
      </c>
      <c r="C9" s="86">
        <v>2.097902097902098E-2</v>
      </c>
      <c r="D9" s="86">
        <v>0.24475524475524477</v>
      </c>
      <c r="E9" s="86">
        <v>0.68531468531468531</v>
      </c>
      <c r="F9" s="86">
        <v>4.8951048951048952E-2</v>
      </c>
      <c r="G9" s="86" t="s">
        <v>113</v>
      </c>
      <c r="H9" s="86">
        <v>0.18427230046948356</v>
      </c>
      <c r="I9" s="86">
        <v>0.31455399061032863</v>
      </c>
      <c r="J9" s="86">
        <v>0.29342723004694837</v>
      </c>
      <c r="K9" s="86">
        <v>0.20774647887323944</v>
      </c>
      <c r="L9" s="86" t="s">
        <v>113</v>
      </c>
      <c r="M9" s="86">
        <v>9.1603053435114504E-2</v>
      </c>
      <c r="N9" s="86">
        <v>0.4580152671755725</v>
      </c>
      <c r="O9" s="86">
        <v>0.37404580152671757</v>
      </c>
      <c r="P9" s="86">
        <v>7.6335877862595422E-2</v>
      </c>
      <c r="Q9" s="86" t="s">
        <v>113</v>
      </c>
      <c r="R9" s="86">
        <v>0.10687022900763359</v>
      </c>
      <c r="S9" s="86">
        <v>0.37404580152671757</v>
      </c>
      <c r="T9" s="86">
        <v>0.16030534351145037</v>
      </c>
      <c r="U9" s="86">
        <v>0.35877862595419846</v>
      </c>
      <c r="V9" s="86" t="s">
        <v>113</v>
      </c>
      <c r="W9" s="86">
        <v>0.25454545454545452</v>
      </c>
      <c r="X9" s="86">
        <v>0.45454545454545453</v>
      </c>
      <c r="Y9" s="86">
        <v>0.27272727272727271</v>
      </c>
      <c r="Z9" s="86">
        <v>1.8181818181818181E-2</v>
      </c>
      <c r="AA9" s="86" t="s">
        <v>113</v>
      </c>
      <c r="AB9" s="86">
        <v>0.5714285714285714</v>
      </c>
      <c r="AC9" s="86">
        <v>0.35714285714285715</v>
      </c>
      <c r="AD9" s="86">
        <v>7.1428571428571425E-2</v>
      </c>
      <c r="AE9" s="86">
        <v>0</v>
      </c>
      <c r="AF9" s="86" t="s">
        <v>113</v>
      </c>
      <c r="AG9" s="86">
        <v>0.64931506849315068</v>
      </c>
      <c r="AH9" s="86">
        <v>0.17260273972602741</v>
      </c>
      <c r="AI9" s="86">
        <v>0.16712328767123288</v>
      </c>
      <c r="AJ9" s="86">
        <v>1.0958904109589041E-2</v>
      </c>
      <c r="AK9" s="86" t="s">
        <v>113</v>
      </c>
      <c r="AL9" s="86">
        <v>0.60588235294117643</v>
      </c>
      <c r="AM9" s="86">
        <v>0.14705882352941177</v>
      </c>
      <c r="AN9" s="86">
        <v>0.23529411764705882</v>
      </c>
      <c r="AO9" s="86">
        <v>1.1764705882352941E-2</v>
      </c>
      <c r="AP9" s="86" t="s">
        <v>113</v>
      </c>
      <c r="AQ9" s="86">
        <v>1</v>
      </c>
      <c r="AR9" s="86">
        <v>0</v>
      </c>
      <c r="AS9" s="86">
        <v>0</v>
      </c>
      <c r="AT9" s="86">
        <v>0</v>
      </c>
      <c r="AU9" s="86" t="s">
        <v>113</v>
      </c>
      <c r="AV9" s="86">
        <v>0.32735655737704916</v>
      </c>
      <c r="AW9" s="86">
        <v>0.27151639344262296</v>
      </c>
      <c r="AX9" s="86">
        <v>0.27407786885245899</v>
      </c>
      <c r="AY9" s="86">
        <v>0.12704918032786885</v>
      </c>
      <c r="AZ9" s="134">
        <f>AV9*100+AW9*80+AX9*20</f>
        <v>59.938524590163929</v>
      </c>
      <c r="BA9" s="86" t="s">
        <v>124</v>
      </c>
      <c r="BB9" s="86">
        <v>0.66818873668188739</v>
      </c>
      <c r="BC9" s="86">
        <v>0.14155251141552511</v>
      </c>
      <c r="BD9" s="86">
        <v>0.15525114155251141</v>
      </c>
      <c r="BE9" s="86">
        <v>9.1324200913242004E-3</v>
      </c>
    </row>
    <row r="10" spans="1:57" s="86" customFormat="1">
      <c r="A10" s="125">
        <v>1945</v>
      </c>
      <c r="B10" s="86" t="s">
        <v>114</v>
      </c>
      <c r="C10" s="86">
        <v>2.7210884353741496E-2</v>
      </c>
      <c r="D10" s="86">
        <v>0.38095238095238093</v>
      </c>
      <c r="E10" s="86">
        <v>0.56462585034013602</v>
      </c>
      <c r="F10" s="86">
        <v>2.7210884353741496E-2</v>
      </c>
      <c r="G10" s="86" t="s">
        <v>114</v>
      </c>
      <c r="H10" s="86">
        <v>0.16802800466744458</v>
      </c>
      <c r="I10" s="86">
        <v>0.32205367561260212</v>
      </c>
      <c r="J10" s="86">
        <v>0.33605600933488916</v>
      </c>
      <c r="K10" s="86">
        <v>0.17269544924154026</v>
      </c>
      <c r="L10" s="86" t="s">
        <v>114</v>
      </c>
      <c r="M10" s="86">
        <v>2.3622047244094488E-2</v>
      </c>
      <c r="N10" s="86">
        <v>0.56692913385826771</v>
      </c>
      <c r="O10" s="86">
        <v>0.36220472440944884</v>
      </c>
      <c r="P10" s="86">
        <v>4.7244094488188976E-2</v>
      </c>
      <c r="Q10" s="86" t="s">
        <v>114</v>
      </c>
      <c r="R10" s="86">
        <v>0.1044776119402985</v>
      </c>
      <c r="S10" s="86">
        <v>0.55223880597014929</v>
      </c>
      <c r="T10" s="86">
        <v>8.2089552238805971E-2</v>
      </c>
      <c r="U10" s="86">
        <v>0.26119402985074625</v>
      </c>
      <c r="V10" s="86" t="s">
        <v>114</v>
      </c>
      <c r="W10" s="86">
        <v>0.19642857142857142</v>
      </c>
      <c r="X10" s="86">
        <v>0.5535714285714286</v>
      </c>
      <c r="Y10" s="86">
        <v>0.23214285714285715</v>
      </c>
      <c r="Z10" s="86">
        <v>1.7857142857142856E-2</v>
      </c>
      <c r="AA10" s="86" t="s">
        <v>114</v>
      </c>
      <c r="AB10" s="86">
        <v>0.53846153846153844</v>
      </c>
      <c r="AC10" s="86">
        <v>0.38461538461538464</v>
      </c>
      <c r="AD10" s="86">
        <v>7.6923076923076927E-2</v>
      </c>
      <c r="AE10" s="86">
        <v>0</v>
      </c>
      <c r="AF10" s="86" t="s">
        <v>114</v>
      </c>
      <c r="AG10" s="86">
        <v>0.68465909090909094</v>
      </c>
      <c r="AH10" s="86">
        <v>0.18181818181818182</v>
      </c>
      <c r="AI10" s="86">
        <v>0.13352272727272727</v>
      </c>
      <c r="AJ10" s="86">
        <v>0</v>
      </c>
      <c r="AK10" s="86" t="s">
        <v>114</v>
      </c>
      <c r="AL10" s="86">
        <v>0.6607142857142857</v>
      </c>
      <c r="AM10" s="86">
        <v>0.15476190476190477</v>
      </c>
      <c r="AN10" s="86">
        <v>0.18452380952380953</v>
      </c>
      <c r="AO10" s="86">
        <v>0</v>
      </c>
      <c r="AP10" s="86" t="s">
        <v>114</v>
      </c>
      <c r="AQ10" s="86">
        <v>1</v>
      </c>
      <c r="AR10" s="86">
        <v>0</v>
      </c>
      <c r="AS10" s="86">
        <v>0</v>
      </c>
      <c r="AT10" s="86">
        <v>0</v>
      </c>
      <c r="AU10" s="86" t="s">
        <v>114</v>
      </c>
      <c r="AV10" s="86">
        <v>0.32185089974293057</v>
      </c>
      <c r="AW10" s="86">
        <v>0.31053984575835475</v>
      </c>
      <c r="AX10" s="86">
        <v>0.26735218508997427</v>
      </c>
      <c r="AY10" s="86">
        <v>9.9742930591259646E-2</v>
      </c>
      <c r="AZ10" s="134">
        <f t="shared" ref="AZ10:AZ13" si="0">AV10*100+AW10*80+AX10*20</f>
        <v>62.375321336760926</v>
      </c>
      <c r="BA10" s="86" t="s">
        <v>125</v>
      </c>
      <c r="BB10" s="86">
        <v>0.72115384615384615</v>
      </c>
      <c r="BC10" s="86">
        <v>0.15224358974358973</v>
      </c>
      <c r="BD10" s="86">
        <v>0.1266025641025641</v>
      </c>
      <c r="BE10" s="86">
        <v>0</v>
      </c>
    </row>
    <row r="11" spans="1:57" s="86" customFormat="1">
      <c r="A11" s="125">
        <v>1990</v>
      </c>
      <c r="B11" s="86" t="s">
        <v>115</v>
      </c>
      <c r="C11" s="86">
        <v>2.3255813953488372E-2</v>
      </c>
      <c r="D11" s="86">
        <v>0.40697674418604651</v>
      </c>
      <c r="E11" s="86">
        <v>0.55813953488372092</v>
      </c>
      <c r="F11" s="86">
        <v>1.1627906976744186E-2</v>
      </c>
      <c r="G11" s="86" t="s">
        <v>115</v>
      </c>
      <c r="H11" s="86">
        <v>9.480812641083522E-2</v>
      </c>
      <c r="I11" s="86">
        <v>0.45598194130925507</v>
      </c>
      <c r="J11" s="86">
        <v>0.28103837471783294</v>
      </c>
      <c r="K11" s="86">
        <v>0.16817155756207675</v>
      </c>
      <c r="L11" s="86" t="s">
        <v>115</v>
      </c>
      <c r="M11" s="86">
        <v>3.0303030303030304E-2</v>
      </c>
      <c r="N11" s="86">
        <v>0.77272727272727271</v>
      </c>
      <c r="O11" s="86">
        <v>0.19696969696969696</v>
      </c>
      <c r="P11" s="86">
        <v>0</v>
      </c>
      <c r="Q11" s="86" t="s">
        <v>115</v>
      </c>
      <c r="R11" s="86">
        <v>0.1</v>
      </c>
      <c r="S11" s="86">
        <v>0.60769230769230764</v>
      </c>
      <c r="T11" s="86">
        <v>7.6923076923076927E-2</v>
      </c>
      <c r="U11" s="86">
        <v>0.2153846153846154</v>
      </c>
      <c r="V11" s="86" t="s">
        <v>115</v>
      </c>
      <c r="W11" s="86">
        <v>0.34545454545454546</v>
      </c>
      <c r="X11" s="86">
        <v>0.50909090909090904</v>
      </c>
      <c r="Y11" s="86">
        <v>0.12727272727272726</v>
      </c>
      <c r="Z11" s="86">
        <v>1.8181818181818181E-2</v>
      </c>
      <c r="AA11" s="86" t="s">
        <v>115</v>
      </c>
      <c r="AB11" s="86">
        <v>0.61111111111111116</v>
      </c>
      <c r="AC11" s="86">
        <v>0.3888888888888889</v>
      </c>
      <c r="AD11" s="86">
        <v>0</v>
      </c>
      <c r="AE11" s="86">
        <v>0</v>
      </c>
      <c r="AF11" s="86" t="s">
        <v>115</v>
      </c>
      <c r="AG11" s="86">
        <v>0.75290697674418605</v>
      </c>
      <c r="AH11" s="86">
        <v>0.2005813953488372</v>
      </c>
      <c r="AI11" s="86">
        <v>4.6511627906976744E-2</v>
      </c>
      <c r="AJ11" s="86">
        <v>0</v>
      </c>
      <c r="AK11" s="86" t="s">
        <v>115</v>
      </c>
      <c r="AL11" s="86">
        <v>0.74390243902439024</v>
      </c>
      <c r="AM11" s="86">
        <v>0.18902439024390244</v>
      </c>
      <c r="AN11" s="86">
        <v>6.7073170731707321E-2</v>
      </c>
      <c r="AO11" s="86">
        <v>0</v>
      </c>
      <c r="AP11" s="86" t="s">
        <v>115</v>
      </c>
      <c r="AQ11" s="86">
        <v>1</v>
      </c>
      <c r="AR11" s="86">
        <v>0</v>
      </c>
      <c r="AS11" s="86">
        <v>0</v>
      </c>
      <c r="AT11" s="86">
        <v>0</v>
      </c>
      <c r="AU11" s="86" t="s">
        <v>115</v>
      </c>
      <c r="AV11" s="86">
        <v>0.31825355076275647</v>
      </c>
      <c r="AW11" s="86">
        <v>0.41557075223566542</v>
      </c>
      <c r="AX11" s="86">
        <v>0.21830615465544451</v>
      </c>
      <c r="AY11" s="86">
        <v>9.4687006838506046E-2</v>
      </c>
      <c r="AZ11" s="134">
        <f t="shared" si="0"/>
        <v>69.437138348237781</v>
      </c>
      <c r="BA11" s="86" t="s">
        <v>126</v>
      </c>
      <c r="BB11" s="86">
        <v>0.78211382113821137</v>
      </c>
      <c r="BC11" s="86">
        <v>0.17398373983739837</v>
      </c>
      <c r="BD11" s="86">
        <v>4.3902439024390241E-2</v>
      </c>
      <c r="BE11" s="86">
        <v>0</v>
      </c>
    </row>
    <row r="12" spans="1:57" s="86" customFormat="1">
      <c r="A12" s="125">
        <v>1933</v>
      </c>
      <c r="B12" s="86" t="s">
        <v>116</v>
      </c>
      <c r="C12" s="86">
        <v>4.5454545454545456E-2</v>
      </c>
      <c r="D12" s="86">
        <v>0.45454545454545453</v>
      </c>
      <c r="E12" s="86">
        <v>0.49431818181818182</v>
      </c>
      <c r="F12" s="86">
        <v>5.681818181818182E-3</v>
      </c>
      <c r="G12" s="86" t="s">
        <v>116</v>
      </c>
      <c r="H12" s="86">
        <v>7.5650118203309691E-2</v>
      </c>
      <c r="I12" s="86">
        <v>0.5342789598108747</v>
      </c>
      <c r="J12" s="86">
        <v>0.24113475177304963</v>
      </c>
      <c r="K12" s="86">
        <v>0.14893617021276595</v>
      </c>
      <c r="L12" s="86" t="s">
        <v>116</v>
      </c>
      <c r="M12" s="86">
        <v>4.4117647058823532E-2</v>
      </c>
      <c r="N12" s="86">
        <v>0.79411764705882348</v>
      </c>
      <c r="O12" s="86">
        <v>0.14705882352941177</v>
      </c>
      <c r="P12" s="86">
        <v>1.4705882352941176E-2</v>
      </c>
      <c r="Q12" s="86" t="s">
        <v>116</v>
      </c>
      <c r="R12" s="86">
        <v>0.13559322033898305</v>
      </c>
      <c r="S12" s="86">
        <v>0.72033898305084743</v>
      </c>
      <c r="T12" s="86">
        <v>1.6949152542372881E-2</v>
      </c>
      <c r="U12" s="86">
        <v>0.1271186440677966</v>
      </c>
      <c r="V12" s="86" t="s">
        <v>116</v>
      </c>
      <c r="W12" s="86">
        <v>0.44444444444444442</v>
      </c>
      <c r="X12" s="86">
        <v>0.40740740740740738</v>
      </c>
      <c r="Y12" s="86">
        <v>0.12962962962962962</v>
      </c>
      <c r="Z12" s="86">
        <v>1.8518518518518517E-2</v>
      </c>
      <c r="AA12" s="86" t="s">
        <v>111</v>
      </c>
      <c r="AB12" s="86">
        <v>0.6</v>
      </c>
      <c r="AC12" s="86">
        <v>0.4</v>
      </c>
      <c r="AD12" s="86">
        <v>0</v>
      </c>
      <c r="AE12" s="86">
        <v>0</v>
      </c>
      <c r="AF12" s="86" t="s">
        <v>111</v>
      </c>
      <c r="AG12" s="86">
        <v>0.80664652567975825</v>
      </c>
      <c r="AH12" s="86">
        <v>0.16012084592145015</v>
      </c>
      <c r="AI12" s="86">
        <v>3.3232628398791542E-2</v>
      </c>
      <c r="AJ12" s="86">
        <v>0</v>
      </c>
      <c r="AK12" s="86" t="s">
        <v>111</v>
      </c>
      <c r="AL12" s="86">
        <v>0.79629629629629628</v>
      </c>
      <c r="AM12" s="86">
        <v>0.15432098765432098</v>
      </c>
      <c r="AN12" s="86">
        <v>4.9382716049382713E-2</v>
      </c>
      <c r="AO12" s="86">
        <v>0</v>
      </c>
      <c r="AP12" s="86" t="s">
        <v>111</v>
      </c>
      <c r="AQ12" s="86">
        <v>1</v>
      </c>
      <c r="AR12" s="86">
        <v>0</v>
      </c>
      <c r="AS12" s="86">
        <v>0</v>
      </c>
      <c r="AT12" s="86">
        <v>0</v>
      </c>
      <c r="AU12" s="86" t="s">
        <v>116</v>
      </c>
      <c r="AV12" s="86">
        <v>0.31867563372995344</v>
      </c>
      <c r="AW12" s="86">
        <v>0.43093636833936888</v>
      </c>
      <c r="AX12" s="86">
        <v>0.17537506466632177</v>
      </c>
      <c r="AY12" s="86">
        <v>7.501293326435593E-2</v>
      </c>
      <c r="AZ12" s="134">
        <f t="shared" si="0"/>
        <v>69.849974133471292</v>
      </c>
      <c r="BA12" s="86" t="s">
        <v>127</v>
      </c>
      <c r="BB12" s="86">
        <v>0.82587064676616917</v>
      </c>
      <c r="BC12" s="86">
        <v>0.14262023217247097</v>
      </c>
      <c r="BD12" s="86">
        <v>3.150912106135987E-2</v>
      </c>
      <c r="BE12" s="86">
        <v>0</v>
      </c>
    </row>
    <row r="13" spans="1:57">
      <c r="A13" s="125">
        <v>1879</v>
      </c>
      <c r="B13" s="86" t="s">
        <v>122</v>
      </c>
      <c r="C13" s="86">
        <v>5.6497175141242938E-2</v>
      </c>
      <c r="D13" s="86">
        <v>0.6384180790960452</v>
      </c>
      <c r="E13" s="86">
        <v>0.29943502824858759</v>
      </c>
      <c r="F13" s="86">
        <v>5.6497175141242938E-3</v>
      </c>
      <c r="G13" s="86" t="s">
        <v>122</v>
      </c>
      <c r="H13" s="86">
        <v>9.8360655737704916E-2</v>
      </c>
      <c r="I13" s="86">
        <v>0.57629255989911732</v>
      </c>
      <c r="J13" s="86">
        <v>0.2257250945775536</v>
      </c>
      <c r="K13" s="86">
        <v>9.9621689785624218E-2</v>
      </c>
      <c r="L13" s="86" t="s">
        <v>122</v>
      </c>
      <c r="M13" s="86">
        <v>2.7586206896551724E-2</v>
      </c>
      <c r="N13" s="86">
        <v>0.8413793103448276</v>
      </c>
      <c r="O13" s="86">
        <v>0.1310344827586207</v>
      </c>
      <c r="P13" s="86">
        <v>0</v>
      </c>
      <c r="Q13" s="86" t="s">
        <v>122</v>
      </c>
      <c r="R13" s="86">
        <v>0.13114754098360656</v>
      </c>
      <c r="S13" s="86">
        <v>0.64754098360655743</v>
      </c>
      <c r="T13" s="86">
        <v>4.0983606557377046E-2</v>
      </c>
      <c r="U13" s="86">
        <v>0.18032786885245902</v>
      </c>
      <c r="V13" s="86" t="s">
        <v>122</v>
      </c>
      <c r="W13" s="86">
        <v>0.48214285714285715</v>
      </c>
      <c r="X13" s="86">
        <v>0.375</v>
      </c>
      <c r="Y13" s="86">
        <v>0.14285714285714285</v>
      </c>
      <c r="Z13" s="86">
        <v>0</v>
      </c>
      <c r="AA13" s="86" t="s">
        <v>122</v>
      </c>
      <c r="AB13" s="86">
        <v>0.77777777777777779</v>
      </c>
      <c r="AC13" s="86">
        <v>0.22222222222222221</v>
      </c>
      <c r="AD13" s="86">
        <v>0</v>
      </c>
      <c r="AE13" s="86">
        <v>0</v>
      </c>
      <c r="AF13" s="86" t="s">
        <v>122</v>
      </c>
      <c r="AG13" s="86">
        <v>0.85312500000000002</v>
      </c>
      <c r="AH13" s="86">
        <v>0.14374999999999999</v>
      </c>
      <c r="AI13" s="86">
        <v>3.1250000000000002E-3</v>
      </c>
      <c r="AJ13" s="86">
        <v>0</v>
      </c>
      <c r="AK13" s="86" t="s">
        <v>122</v>
      </c>
      <c r="AL13" s="86">
        <v>0.83125000000000004</v>
      </c>
      <c r="AM13" s="86">
        <v>0.15625</v>
      </c>
      <c r="AN13" s="86">
        <v>1.2500000000000001E-2</v>
      </c>
      <c r="AO13" s="86">
        <v>0</v>
      </c>
      <c r="AP13" s="86" t="s">
        <v>122</v>
      </c>
      <c r="AQ13" s="86">
        <v>1</v>
      </c>
      <c r="AR13" s="86">
        <v>0</v>
      </c>
      <c r="AS13" s="86">
        <v>0</v>
      </c>
      <c r="AT13" s="86">
        <v>0</v>
      </c>
      <c r="AU13" s="86" t="s">
        <v>122</v>
      </c>
      <c r="AV13" s="86">
        <v>0.33264355923435074</v>
      </c>
      <c r="AW13" s="86">
        <v>0.44852560786342471</v>
      </c>
      <c r="AX13" s="86">
        <v>0.13812726332126229</v>
      </c>
      <c r="AY13" s="86">
        <v>5.2767718572167617E-2</v>
      </c>
      <c r="AZ13" s="134">
        <f t="shared" si="0"/>
        <v>71.908949818934303</v>
      </c>
      <c r="BA13" t="s">
        <v>128</v>
      </c>
      <c r="BB13" s="86">
        <v>0.86689419795221845</v>
      </c>
      <c r="BC13" s="86">
        <v>0.12798634812286688</v>
      </c>
      <c r="BD13" s="86">
        <v>5.1194539249146756E-3</v>
      </c>
      <c r="BE13" s="86">
        <v>0</v>
      </c>
    </row>
  </sheetData>
  <mergeCells count="20">
    <mergeCell ref="AB7:AE7"/>
    <mergeCell ref="B6:F6"/>
    <mergeCell ref="G6:K6"/>
    <mergeCell ref="L6:P6"/>
    <mergeCell ref="Q6:U6"/>
    <mergeCell ref="V6:Z6"/>
    <mergeCell ref="AA6:AE6"/>
    <mergeCell ref="C7:F7"/>
    <mergeCell ref="H7:K7"/>
    <mergeCell ref="M7:P7"/>
    <mergeCell ref="R7:U7"/>
    <mergeCell ref="W7:Z7"/>
    <mergeCell ref="BA6:BE6"/>
    <mergeCell ref="AG7:AJ7"/>
    <mergeCell ref="AL7:AO7"/>
    <mergeCell ref="AV7:AY7"/>
    <mergeCell ref="AF6:AJ6"/>
    <mergeCell ref="AK6:AO6"/>
    <mergeCell ref="AP6:AT6"/>
    <mergeCell ref="AU6:AY6"/>
  </mergeCells>
  <phoneticPr fontId="1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>
      <selection activeCell="G52" sqref="G52"/>
    </sheetView>
  </sheetViews>
  <sheetFormatPr defaultRowHeight="13.5"/>
  <cols>
    <col min="1" max="1" width="5.25" style="5" bestFit="1" customWidth="1"/>
    <col min="2" max="2" width="11" style="5" bestFit="1" customWidth="1"/>
    <col min="3" max="3" width="7.375" style="5" bestFit="1" customWidth="1"/>
    <col min="4" max="4" width="8" style="3" customWidth="1"/>
    <col min="5" max="5" width="5.25" style="3" bestFit="1" customWidth="1"/>
    <col min="6" max="6" width="11" style="3" bestFit="1" customWidth="1"/>
    <col min="7" max="7" width="7.375" style="3" bestFit="1" customWidth="1"/>
    <col min="8" max="8" width="7.375" style="3" customWidth="1"/>
    <col min="9" max="9" width="5.25" style="3" bestFit="1" customWidth="1"/>
    <col min="10" max="10" width="11" style="3" bestFit="1" customWidth="1"/>
    <col min="11" max="11" width="7.375" style="3" bestFit="1" customWidth="1"/>
    <col min="12" max="16384" width="9" style="3"/>
  </cols>
  <sheetData>
    <row r="1" spans="1:19">
      <c r="C1" s="5" t="s">
        <v>70</v>
      </c>
      <c r="G1" s="3" t="s">
        <v>71</v>
      </c>
      <c r="K1" s="3" t="s">
        <v>72</v>
      </c>
      <c r="O1" t="s">
        <v>99</v>
      </c>
      <c r="R1" s="93"/>
      <c r="S1" s="93" t="s">
        <v>130</v>
      </c>
    </row>
    <row r="2" spans="1:19" s="2" customFormat="1" ht="40.5">
      <c r="A2" s="32" t="s">
        <v>47</v>
      </c>
      <c r="B2" s="32" t="s">
        <v>48</v>
      </c>
      <c r="C2" s="33" t="s">
        <v>69</v>
      </c>
      <c r="D2" s="34"/>
      <c r="E2" s="32" t="s">
        <v>47</v>
      </c>
      <c r="F2" s="32" t="s">
        <v>48</v>
      </c>
      <c r="G2" s="33" t="s">
        <v>69</v>
      </c>
      <c r="H2" s="34"/>
      <c r="I2" s="32" t="s">
        <v>47</v>
      </c>
      <c r="J2" s="32" t="s">
        <v>48</v>
      </c>
      <c r="K2" s="33" t="s">
        <v>69</v>
      </c>
      <c r="M2" s="32" t="s">
        <v>47</v>
      </c>
      <c r="N2" s="32" t="s">
        <v>48</v>
      </c>
      <c r="O2" s="33" t="s">
        <v>69</v>
      </c>
      <c r="Q2" s="32" t="s">
        <v>47</v>
      </c>
      <c r="R2" s="32" t="s">
        <v>48</v>
      </c>
      <c r="S2" s="33" t="s">
        <v>69</v>
      </c>
    </row>
    <row r="3" spans="1:19">
      <c r="A3" s="20">
        <v>1</v>
      </c>
      <c r="B3" s="19" t="s">
        <v>45</v>
      </c>
      <c r="C3" s="21">
        <v>88.769230769230774</v>
      </c>
      <c r="E3" s="20">
        <v>1</v>
      </c>
      <c r="F3" s="20" t="s">
        <v>45</v>
      </c>
      <c r="G3" s="22">
        <v>89.714285714285708</v>
      </c>
      <c r="H3" s="4"/>
      <c r="I3" s="20">
        <v>1</v>
      </c>
      <c r="J3" s="23" t="s">
        <v>3</v>
      </c>
      <c r="K3" s="24">
        <v>91.428571428571431</v>
      </c>
      <c r="M3" s="20">
        <v>1</v>
      </c>
      <c r="N3" s="59" t="s">
        <v>11</v>
      </c>
      <c r="O3" s="60">
        <v>87.703703703703709</v>
      </c>
      <c r="Q3" s="20">
        <v>1</v>
      </c>
      <c r="R3" s="59" t="s">
        <v>23</v>
      </c>
      <c r="S3" s="60">
        <v>88.75</v>
      </c>
    </row>
    <row r="4" spans="1:19">
      <c r="A4" s="20">
        <v>2</v>
      </c>
      <c r="B4" s="19" t="s">
        <v>7</v>
      </c>
      <c r="C4" s="22">
        <v>86.315789473684205</v>
      </c>
      <c r="E4" s="20">
        <v>2</v>
      </c>
      <c r="F4" s="20" t="s">
        <v>7</v>
      </c>
      <c r="G4" s="22">
        <v>85.263157894736835</v>
      </c>
      <c r="H4" s="4"/>
      <c r="I4" s="20">
        <v>2</v>
      </c>
      <c r="J4" s="23" t="s">
        <v>23</v>
      </c>
      <c r="K4" s="24">
        <v>87.5</v>
      </c>
      <c r="M4" s="20">
        <v>2</v>
      </c>
      <c r="N4" s="59" t="s">
        <v>23</v>
      </c>
      <c r="O4" s="60">
        <v>87.5</v>
      </c>
      <c r="Q4" s="20">
        <v>2</v>
      </c>
      <c r="R4" s="59" t="s">
        <v>11</v>
      </c>
      <c r="S4" s="60">
        <v>88.67647058823529</v>
      </c>
    </row>
    <row r="5" spans="1:19">
      <c r="A5" s="20">
        <v>3</v>
      </c>
      <c r="B5" s="19" t="s">
        <v>29</v>
      </c>
      <c r="C5" s="22">
        <v>85</v>
      </c>
      <c r="E5" s="20">
        <v>3</v>
      </c>
      <c r="F5" s="20" t="s">
        <v>11</v>
      </c>
      <c r="G5" s="22">
        <v>85.037037037037038</v>
      </c>
      <c r="H5" s="4"/>
      <c r="I5" s="20">
        <v>3</v>
      </c>
      <c r="J5" s="23" t="s">
        <v>37</v>
      </c>
      <c r="K5" s="24">
        <v>86.666666666666671</v>
      </c>
      <c r="M5" s="20">
        <v>3</v>
      </c>
      <c r="N5" s="59" t="s">
        <v>37</v>
      </c>
      <c r="O5" s="60">
        <v>86.666666666666671</v>
      </c>
      <c r="Q5" s="20">
        <v>3</v>
      </c>
      <c r="R5" s="59" t="s">
        <v>45</v>
      </c>
      <c r="S5" s="60">
        <v>88.491620111731848</v>
      </c>
    </row>
    <row r="6" spans="1:19">
      <c r="A6" s="20">
        <v>4</v>
      </c>
      <c r="B6" s="19" t="s">
        <v>10</v>
      </c>
      <c r="C6" s="22">
        <v>83.902439024390247</v>
      </c>
      <c r="E6" s="20">
        <v>4</v>
      </c>
      <c r="F6" s="20" t="s">
        <v>29</v>
      </c>
      <c r="G6" s="22">
        <v>85</v>
      </c>
      <c r="H6" s="4"/>
      <c r="I6" s="20">
        <v>4</v>
      </c>
      <c r="J6" s="23" t="s">
        <v>11</v>
      </c>
      <c r="K6" s="24">
        <v>85.481481481481481</v>
      </c>
      <c r="M6" s="20">
        <v>4</v>
      </c>
      <c r="N6" s="59" t="s">
        <v>19</v>
      </c>
      <c r="O6" s="60">
        <v>85.945945945945951</v>
      </c>
      <c r="Q6" s="20">
        <v>4</v>
      </c>
      <c r="R6" s="59" t="s">
        <v>15</v>
      </c>
      <c r="S6" s="60">
        <v>86.666666666666671</v>
      </c>
    </row>
    <row r="7" spans="1:19">
      <c r="A7" s="20">
        <v>5</v>
      </c>
      <c r="B7" s="19" t="s">
        <v>27</v>
      </c>
      <c r="C7" s="22">
        <v>81.454545454545453</v>
      </c>
      <c r="E7" s="20">
        <v>5</v>
      </c>
      <c r="F7" s="20" t="s">
        <v>23</v>
      </c>
      <c r="G7" s="22">
        <v>83.999999999999986</v>
      </c>
      <c r="H7" s="4"/>
      <c r="I7" s="20">
        <v>5</v>
      </c>
      <c r="J7" s="23" t="s">
        <v>19</v>
      </c>
      <c r="K7" s="24">
        <v>85.405405405405418</v>
      </c>
      <c r="M7" s="20">
        <v>5</v>
      </c>
      <c r="N7" s="59" t="s">
        <v>21</v>
      </c>
      <c r="O7" s="60">
        <v>83.478260869565219</v>
      </c>
      <c r="Q7" s="20">
        <v>5</v>
      </c>
      <c r="R7" s="59" t="s">
        <v>37</v>
      </c>
      <c r="S7" s="60">
        <v>86.666666666666671</v>
      </c>
    </row>
    <row r="8" spans="1:19">
      <c r="A8" s="20">
        <v>6</v>
      </c>
      <c r="B8" s="19" t="s">
        <v>32</v>
      </c>
      <c r="C8" s="22">
        <v>80.81504702194357</v>
      </c>
      <c r="E8" s="20">
        <v>6</v>
      </c>
      <c r="F8" s="20" t="s">
        <v>19</v>
      </c>
      <c r="G8" s="22">
        <v>83.78378378378379</v>
      </c>
      <c r="H8" s="4"/>
      <c r="I8" s="20">
        <v>6</v>
      </c>
      <c r="J8" s="23" t="s">
        <v>15</v>
      </c>
      <c r="K8" s="24">
        <v>82.5</v>
      </c>
      <c r="M8" s="20">
        <v>6</v>
      </c>
      <c r="N8" s="59" t="s">
        <v>15</v>
      </c>
      <c r="O8" s="60">
        <v>82.5</v>
      </c>
      <c r="Q8" s="20">
        <v>6</v>
      </c>
      <c r="R8" s="59" t="s">
        <v>22</v>
      </c>
      <c r="S8" s="60">
        <v>86.25</v>
      </c>
    </row>
    <row r="9" spans="1:19">
      <c r="A9" s="10">
        <v>7</v>
      </c>
      <c r="B9" s="11" t="s">
        <v>26</v>
      </c>
      <c r="C9" s="26">
        <v>79.166666666666657</v>
      </c>
      <c r="E9" s="20">
        <v>7</v>
      </c>
      <c r="F9" s="20" t="s">
        <v>32</v>
      </c>
      <c r="G9" s="22">
        <v>82.075471698113205</v>
      </c>
      <c r="H9" s="4"/>
      <c r="I9" s="20">
        <v>7</v>
      </c>
      <c r="J9" s="23" t="s">
        <v>7</v>
      </c>
      <c r="K9" s="24">
        <v>81.454545454545453</v>
      </c>
      <c r="M9" s="20">
        <v>7</v>
      </c>
      <c r="N9" s="59" t="s">
        <v>18</v>
      </c>
      <c r="O9" s="60">
        <v>81.714285714285722</v>
      </c>
      <c r="Q9" s="20">
        <v>7</v>
      </c>
      <c r="R9" s="59" t="s">
        <v>19</v>
      </c>
      <c r="S9" s="60">
        <v>85.945945945945951</v>
      </c>
    </row>
    <row r="10" spans="1:19">
      <c r="A10" s="10">
        <v>8</v>
      </c>
      <c r="B10" s="11" t="s">
        <v>25</v>
      </c>
      <c r="C10" s="26">
        <v>76.875</v>
      </c>
      <c r="E10" s="20">
        <v>8</v>
      </c>
      <c r="F10" s="20" t="s">
        <v>27</v>
      </c>
      <c r="G10" s="22">
        <v>80.34482758620689</v>
      </c>
      <c r="H10" s="4"/>
      <c r="I10" s="20">
        <v>8</v>
      </c>
      <c r="J10" s="23" t="s">
        <v>27</v>
      </c>
      <c r="K10" s="24">
        <v>81.379310344827573</v>
      </c>
      <c r="M10" s="20">
        <v>8</v>
      </c>
      <c r="N10" s="59" t="s">
        <v>7</v>
      </c>
      <c r="O10" s="60">
        <v>81.454545454545453</v>
      </c>
      <c r="Q10" s="20">
        <v>8</v>
      </c>
      <c r="R10" s="59" t="s">
        <v>12</v>
      </c>
      <c r="S10" s="60">
        <v>85.78947368421052</v>
      </c>
    </row>
    <row r="11" spans="1:19">
      <c r="A11" s="10">
        <v>9</v>
      </c>
      <c r="B11" s="11" t="s">
        <v>22</v>
      </c>
      <c r="C11" s="26">
        <v>76.470588235294116</v>
      </c>
      <c r="E11" s="20">
        <v>9</v>
      </c>
      <c r="F11" s="20" t="s">
        <v>21</v>
      </c>
      <c r="G11" s="22">
        <v>80</v>
      </c>
      <c r="H11" s="4"/>
      <c r="I11" s="20">
        <v>9</v>
      </c>
      <c r="J11" s="23" t="s">
        <v>18</v>
      </c>
      <c r="K11" s="24">
        <v>80.833333333333329</v>
      </c>
      <c r="M11" s="20">
        <v>9</v>
      </c>
      <c r="N11" s="59" t="s">
        <v>29</v>
      </c>
      <c r="O11" s="60">
        <v>81.111111111111114</v>
      </c>
      <c r="Q11" s="20">
        <v>9</v>
      </c>
      <c r="R11" s="59" t="s">
        <v>21</v>
      </c>
      <c r="S11" s="60">
        <v>83.478260869565219</v>
      </c>
    </row>
    <row r="12" spans="1:19">
      <c r="A12" s="10">
        <v>10</v>
      </c>
      <c r="B12" s="11" t="s">
        <v>21</v>
      </c>
      <c r="C12" s="26">
        <v>69.090909090909093</v>
      </c>
      <c r="E12" s="20">
        <v>10</v>
      </c>
      <c r="F12" s="20" t="s">
        <v>30</v>
      </c>
      <c r="G12" s="22">
        <v>80</v>
      </c>
      <c r="H12" s="4"/>
      <c r="I12" s="20">
        <v>10</v>
      </c>
      <c r="J12" s="23" t="s">
        <v>25</v>
      </c>
      <c r="K12" s="24">
        <v>80.769230769230759</v>
      </c>
      <c r="M12" s="20">
        <v>10</v>
      </c>
      <c r="N12" s="59" t="s">
        <v>27</v>
      </c>
      <c r="O12" s="60">
        <v>81.05263157894737</v>
      </c>
      <c r="Q12" s="20">
        <v>10</v>
      </c>
      <c r="R12" s="59" t="s">
        <v>29</v>
      </c>
      <c r="S12" s="60">
        <v>81.714285714285708</v>
      </c>
    </row>
    <row r="13" spans="1:19">
      <c r="A13" s="10">
        <v>11</v>
      </c>
      <c r="B13" s="11" t="s">
        <v>39</v>
      </c>
      <c r="C13" s="26">
        <v>68.415300546448094</v>
      </c>
      <c r="E13" s="10">
        <v>11</v>
      </c>
      <c r="F13" s="10" t="s">
        <v>25</v>
      </c>
      <c r="G13" s="26">
        <v>78.518518518518519</v>
      </c>
      <c r="H13" s="4"/>
      <c r="I13" s="20">
        <v>11</v>
      </c>
      <c r="J13" s="23" t="s">
        <v>32</v>
      </c>
      <c r="K13" s="24">
        <v>80.08163265306122</v>
      </c>
      <c r="M13" s="20">
        <v>11</v>
      </c>
      <c r="N13" s="59" t="s">
        <v>22</v>
      </c>
      <c r="O13" s="60">
        <v>80.909090909090907</v>
      </c>
      <c r="Q13" s="20">
        <v>11</v>
      </c>
      <c r="R13" s="59" t="s">
        <v>7</v>
      </c>
      <c r="S13" s="60">
        <v>81.090909090909093</v>
      </c>
    </row>
    <row r="14" spans="1:19">
      <c r="A14" s="10">
        <v>12</v>
      </c>
      <c r="B14" s="11" t="s">
        <v>23</v>
      </c>
      <c r="C14" s="26">
        <v>61.25</v>
      </c>
      <c r="E14" s="10">
        <v>12</v>
      </c>
      <c r="F14" s="10" t="s">
        <v>26</v>
      </c>
      <c r="G14" s="26">
        <v>76.8</v>
      </c>
      <c r="H14" s="4"/>
      <c r="I14" s="20">
        <v>12</v>
      </c>
      <c r="J14" s="23" t="s">
        <v>22</v>
      </c>
      <c r="K14" s="24">
        <v>80</v>
      </c>
      <c r="M14" s="20">
        <v>12</v>
      </c>
      <c r="N14" s="59" t="s">
        <v>25</v>
      </c>
      <c r="O14" s="60">
        <v>80.769230769230759</v>
      </c>
      <c r="Q14" s="20">
        <v>12</v>
      </c>
      <c r="R14" s="59" t="s">
        <v>32</v>
      </c>
      <c r="S14" s="60">
        <v>80.944881889763792</v>
      </c>
    </row>
    <row r="15" spans="1:19">
      <c r="A15" s="10">
        <v>13</v>
      </c>
      <c r="B15" s="11" t="s">
        <v>37</v>
      </c>
      <c r="C15" s="26">
        <v>61.111111111111114</v>
      </c>
      <c r="E15" s="10">
        <v>13</v>
      </c>
      <c r="F15" s="10" t="s">
        <v>36</v>
      </c>
      <c r="G15" s="26">
        <v>62.857142857142847</v>
      </c>
      <c r="H15" s="4"/>
      <c r="I15" s="20">
        <v>13</v>
      </c>
      <c r="J15" s="23" t="s">
        <v>29</v>
      </c>
      <c r="K15" s="24">
        <v>80</v>
      </c>
      <c r="M15" s="20">
        <v>13</v>
      </c>
      <c r="N15" s="59" t="s">
        <v>10</v>
      </c>
      <c r="O15" s="60">
        <v>80.625</v>
      </c>
      <c r="Q15" s="20">
        <v>13</v>
      </c>
      <c r="R15" s="59" t="s">
        <v>25</v>
      </c>
      <c r="S15" s="60">
        <v>80.769230769230759</v>
      </c>
    </row>
    <row r="16" spans="1:19">
      <c r="A16" s="10">
        <v>14</v>
      </c>
      <c r="B16" s="11" t="s">
        <v>0</v>
      </c>
      <c r="C16" s="26">
        <v>60</v>
      </c>
      <c r="E16" s="10">
        <v>14</v>
      </c>
      <c r="F16" s="10" t="s">
        <v>22</v>
      </c>
      <c r="G16" s="26">
        <v>61.81818181818182</v>
      </c>
      <c r="H16" s="4"/>
      <c r="I16" s="10">
        <v>14</v>
      </c>
      <c r="J16" s="12" t="s">
        <v>30</v>
      </c>
      <c r="K16" s="27">
        <v>78.571428571428584</v>
      </c>
      <c r="M16" s="10">
        <v>14</v>
      </c>
      <c r="N16" s="63" t="s">
        <v>32</v>
      </c>
      <c r="O16" s="64">
        <v>79.126984126984127</v>
      </c>
      <c r="Q16" s="20">
        <v>14</v>
      </c>
      <c r="R16" s="59" t="s">
        <v>27</v>
      </c>
      <c r="S16" s="60">
        <v>80.714285714285722</v>
      </c>
    </row>
    <row r="17" spans="1:19">
      <c r="A17" s="13">
        <v>15</v>
      </c>
      <c r="B17" s="14" t="s">
        <v>18</v>
      </c>
      <c r="C17" s="28">
        <v>56.486486486486484</v>
      </c>
      <c r="E17" s="10">
        <v>15</v>
      </c>
      <c r="F17" s="10" t="s">
        <v>37</v>
      </c>
      <c r="G17" s="26">
        <v>61.111111111111114</v>
      </c>
      <c r="H17" s="4"/>
      <c r="I17" s="10">
        <v>15</v>
      </c>
      <c r="J17" s="12" t="s">
        <v>20</v>
      </c>
      <c r="K17" s="27">
        <v>78</v>
      </c>
      <c r="M17" s="10">
        <v>15</v>
      </c>
      <c r="N17" s="63" t="s">
        <v>45</v>
      </c>
      <c r="O17" s="64">
        <v>78.65921787709496</v>
      </c>
      <c r="Q17" s="20">
        <v>15</v>
      </c>
      <c r="R17" s="59" t="s">
        <v>10</v>
      </c>
      <c r="S17" s="60">
        <v>80.625</v>
      </c>
    </row>
    <row r="18" spans="1:19">
      <c r="A18" s="13">
        <v>16</v>
      </c>
      <c r="B18" s="14" t="s">
        <v>16</v>
      </c>
      <c r="C18" s="28">
        <v>55.384615384615387</v>
      </c>
      <c r="E18" s="10">
        <v>16</v>
      </c>
      <c r="F18" s="10" t="s">
        <v>16</v>
      </c>
      <c r="G18" s="26">
        <v>60.000000000000014</v>
      </c>
      <c r="H18" s="4"/>
      <c r="I18" s="10">
        <v>16</v>
      </c>
      <c r="J18" s="18" t="s">
        <v>46</v>
      </c>
      <c r="K18" s="27">
        <v>75.911602209944746</v>
      </c>
      <c r="M18" s="10">
        <v>16</v>
      </c>
      <c r="N18" s="63" t="s">
        <v>30</v>
      </c>
      <c r="O18" s="64">
        <v>78.571428571428584</v>
      </c>
      <c r="Q18" s="10">
        <v>16</v>
      </c>
      <c r="R18" s="63" t="s">
        <v>4</v>
      </c>
      <c r="S18" s="64">
        <v>78.688524590163937</v>
      </c>
    </row>
    <row r="19" spans="1:19">
      <c r="A19" s="13">
        <v>17</v>
      </c>
      <c r="B19" s="14" t="s">
        <v>11</v>
      </c>
      <c r="C19" s="28">
        <v>53.181818181818187</v>
      </c>
      <c r="E19" s="13">
        <v>17</v>
      </c>
      <c r="F19" s="13" t="s">
        <v>8</v>
      </c>
      <c r="G19" s="28">
        <v>58.333333333333336</v>
      </c>
      <c r="H19" s="4"/>
      <c r="I19" s="10">
        <v>17</v>
      </c>
      <c r="J19" s="12" t="s">
        <v>26</v>
      </c>
      <c r="K19" s="27">
        <v>75.833333333333329</v>
      </c>
      <c r="M19" s="10">
        <v>17</v>
      </c>
      <c r="N19" s="63" t="s">
        <v>20</v>
      </c>
      <c r="O19" s="64">
        <v>78</v>
      </c>
      <c r="Q19" s="10">
        <v>17</v>
      </c>
      <c r="R19" s="63" t="s">
        <v>30</v>
      </c>
      <c r="S19" s="64">
        <v>78.571428571428584</v>
      </c>
    </row>
    <row r="20" spans="1:19">
      <c r="A20" s="13">
        <v>18</v>
      </c>
      <c r="B20" s="14" t="s">
        <v>38</v>
      </c>
      <c r="C20" s="28">
        <v>52.121212121212125</v>
      </c>
      <c r="E20" s="13">
        <v>18</v>
      </c>
      <c r="F20" s="13" t="s">
        <v>33</v>
      </c>
      <c r="G20" s="28">
        <v>57.142857142857146</v>
      </c>
      <c r="H20" s="4"/>
      <c r="I20" s="10">
        <v>18</v>
      </c>
      <c r="J20" s="12" t="s">
        <v>4</v>
      </c>
      <c r="K20" s="27">
        <v>75.78947368421052</v>
      </c>
      <c r="M20" s="10">
        <v>18</v>
      </c>
      <c r="N20" s="63" t="s">
        <v>4</v>
      </c>
      <c r="O20" s="64">
        <v>77.89473684210526</v>
      </c>
      <c r="Q20" s="10">
        <v>18</v>
      </c>
      <c r="R20" s="63" t="s">
        <v>34</v>
      </c>
      <c r="S20" s="64">
        <v>78.181818181818187</v>
      </c>
    </row>
    <row r="21" spans="1:19">
      <c r="A21" s="13">
        <v>19</v>
      </c>
      <c r="B21" s="14" t="s">
        <v>36</v>
      </c>
      <c r="C21" s="28">
        <v>50.476190476190467</v>
      </c>
      <c r="E21" s="13">
        <v>19</v>
      </c>
      <c r="F21" s="13" t="s">
        <v>18</v>
      </c>
      <c r="G21" s="28">
        <v>57.027027027027025</v>
      </c>
      <c r="H21" s="4"/>
      <c r="I21" s="10">
        <v>19</v>
      </c>
      <c r="J21" s="12" t="s">
        <v>16</v>
      </c>
      <c r="K21" s="27">
        <v>70</v>
      </c>
      <c r="M21" s="10">
        <v>19</v>
      </c>
      <c r="N21" s="63" t="s">
        <v>9</v>
      </c>
      <c r="O21" s="64">
        <v>77.142857142857139</v>
      </c>
      <c r="Q21" s="10">
        <v>19</v>
      </c>
      <c r="R21" s="63" t="s">
        <v>18</v>
      </c>
      <c r="S21" s="64">
        <v>77.808219178082197</v>
      </c>
    </row>
    <row r="22" spans="1:19">
      <c r="A22" s="13">
        <v>20</v>
      </c>
      <c r="B22" s="14" t="s">
        <v>34</v>
      </c>
      <c r="C22" s="28">
        <v>49.333333333333336</v>
      </c>
      <c r="E22" s="13">
        <v>20</v>
      </c>
      <c r="F22" s="13" t="s">
        <v>13</v>
      </c>
      <c r="G22" s="28">
        <v>56.92307692307692</v>
      </c>
      <c r="H22" s="4"/>
      <c r="I22" s="10">
        <v>20</v>
      </c>
      <c r="J22" s="12" t="s">
        <v>49</v>
      </c>
      <c r="K22" s="27">
        <v>70</v>
      </c>
      <c r="M22" s="10">
        <v>20</v>
      </c>
      <c r="N22" s="63" t="s">
        <v>34</v>
      </c>
      <c r="O22" s="64">
        <v>76.774193548387103</v>
      </c>
      <c r="Q22" s="10">
        <v>20</v>
      </c>
      <c r="R22" s="63" t="s">
        <v>26</v>
      </c>
      <c r="S22" s="64">
        <v>75.833333333333329</v>
      </c>
    </row>
    <row r="23" spans="1:19">
      <c r="A23" s="13">
        <v>21</v>
      </c>
      <c r="B23" s="14" t="s">
        <v>3</v>
      </c>
      <c r="C23" s="28">
        <v>48.8</v>
      </c>
      <c r="E23" s="13">
        <v>21</v>
      </c>
      <c r="F23" s="13" t="s">
        <v>39</v>
      </c>
      <c r="G23" s="28">
        <v>56.216216216216218</v>
      </c>
      <c r="H23" s="4"/>
      <c r="I23" s="10">
        <v>21</v>
      </c>
      <c r="J23" s="12" t="s">
        <v>33</v>
      </c>
      <c r="K23" s="27">
        <v>66.666666666666671</v>
      </c>
      <c r="M23" s="10">
        <v>21</v>
      </c>
      <c r="N23" s="63" t="s">
        <v>36</v>
      </c>
      <c r="O23" s="64">
        <v>76.666666666666671</v>
      </c>
      <c r="Q23" s="10">
        <v>21</v>
      </c>
      <c r="R23" s="63" t="s">
        <v>3</v>
      </c>
      <c r="S23" s="64">
        <v>75.757575757575765</v>
      </c>
    </row>
    <row r="24" spans="1:19">
      <c r="A24" s="13">
        <v>22</v>
      </c>
      <c r="B24" s="14" t="s">
        <v>19</v>
      </c>
      <c r="C24" s="28">
        <v>48.413793103448285</v>
      </c>
      <c r="E24" s="13">
        <v>22</v>
      </c>
      <c r="F24" s="13" t="s">
        <v>34</v>
      </c>
      <c r="G24" s="28">
        <v>54</v>
      </c>
      <c r="H24" s="4"/>
      <c r="I24" s="10">
        <v>22</v>
      </c>
      <c r="J24" s="12" t="s">
        <v>21</v>
      </c>
      <c r="K24" s="27">
        <v>66.38297872340425</v>
      </c>
      <c r="M24" s="10">
        <v>22</v>
      </c>
      <c r="N24" s="63" t="s">
        <v>3</v>
      </c>
      <c r="O24" s="64">
        <v>76.666666666666657</v>
      </c>
      <c r="Q24" s="10">
        <v>22</v>
      </c>
      <c r="R24" s="63" t="s">
        <v>2</v>
      </c>
      <c r="S24" s="64">
        <v>74.285714285714292</v>
      </c>
    </row>
    <row r="25" spans="1:19">
      <c r="A25" s="13">
        <v>23</v>
      </c>
      <c r="B25" s="14" t="s">
        <v>35</v>
      </c>
      <c r="C25" s="28">
        <v>47.272727272727266</v>
      </c>
      <c r="E25" s="13">
        <v>23</v>
      </c>
      <c r="F25" s="13" t="s">
        <v>38</v>
      </c>
      <c r="G25" s="28">
        <v>53.939393939393938</v>
      </c>
      <c r="H25" s="4"/>
      <c r="I25" s="10">
        <v>23</v>
      </c>
      <c r="J25" s="12" t="s">
        <v>35</v>
      </c>
      <c r="K25" s="27">
        <v>65.454545454545453</v>
      </c>
      <c r="M25" s="10">
        <v>23</v>
      </c>
      <c r="N25" s="63" t="s">
        <v>26</v>
      </c>
      <c r="O25" s="64">
        <v>75.833333333333329</v>
      </c>
      <c r="Q25" s="10">
        <v>23</v>
      </c>
      <c r="R25" s="63" t="s">
        <v>5</v>
      </c>
      <c r="S25" s="64">
        <v>69.166666666666657</v>
      </c>
    </row>
    <row r="26" spans="1:19">
      <c r="A26" s="13">
        <v>24</v>
      </c>
      <c r="B26" s="14" t="s">
        <v>2</v>
      </c>
      <c r="C26" s="28">
        <v>46.666666666666657</v>
      </c>
      <c r="E26" s="13">
        <v>24</v>
      </c>
      <c r="F26" s="13" t="s">
        <v>1</v>
      </c>
      <c r="G26" s="28">
        <v>50</v>
      </c>
      <c r="H26" s="4"/>
      <c r="I26" s="10">
        <v>24</v>
      </c>
      <c r="J26" s="12" t="s">
        <v>14</v>
      </c>
      <c r="K26" s="27">
        <v>60.000000000000007</v>
      </c>
      <c r="M26" s="10">
        <v>24</v>
      </c>
      <c r="N26" s="63" t="s">
        <v>0</v>
      </c>
      <c r="O26" s="64">
        <v>71.578947368421041</v>
      </c>
      <c r="Q26" s="10">
        <v>24</v>
      </c>
      <c r="R26" s="63" t="s">
        <v>1</v>
      </c>
      <c r="S26" s="64">
        <v>68.888888888888886</v>
      </c>
    </row>
    <row r="27" spans="1:19">
      <c r="A27" s="13">
        <v>25</v>
      </c>
      <c r="B27" s="14" t="s">
        <v>33</v>
      </c>
      <c r="C27" s="28">
        <v>46.25</v>
      </c>
      <c r="E27" s="13">
        <v>25</v>
      </c>
      <c r="F27" s="13" t="s">
        <v>0</v>
      </c>
      <c r="G27" s="28">
        <v>49.05263157894737</v>
      </c>
      <c r="H27" s="4"/>
      <c r="I27" s="10">
        <v>25</v>
      </c>
      <c r="J27" s="12" t="s">
        <v>38</v>
      </c>
      <c r="K27" s="27">
        <v>60</v>
      </c>
      <c r="M27" s="10">
        <v>25</v>
      </c>
      <c r="N27" s="63" t="s">
        <v>33</v>
      </c>
      <c r="O27" s="64">
        <v>66.666666666666671</v>
      </c>
      <c r="Q27" s="10">
        <v>25</v>
      </c>
      <c r="R27" s="63" t="s">
        <v>35</v>
      </c>
      <c r="S27" s="64">
        <v>67.692307692307693</v>
      </c>
    </row>
    <row r="28" spans="1:19">
      <c r="A28" s="13">
        <v>26</v>
      </c>
      <c r="B28" s="14" t="s">
        <v>30</v>
      </c>
      <c r="C28" s="28">
        <v>44.615384615384613</v>
      </c>
      <c r="E28" s="13">
        <v>26</v>
      </c>
      <c r="F28" s="13" t="s">
        <v>35</v>
      </c>
      <c r="G28" s="28">
        <v>47.272727272727266</v>
      </c>
      <c r="H28" s="4"/>
      <c r="I28" s="13">
        <v>26</v>
      </c>
      <c r="J28" s="15" t="s">
        <v>39</v>
      </c>
      <c r="K28" s="29">
        <v>59.896373056994818</v>
      </c>
      <c r="M28" s="10">
        <v>26</v>
      </c>
      <c r="N28" s="63" t="s">
        <v>35</v>
      </c>
      <c r="O28" s="64">
        <v>65.454545454545453</v>
      </c>
      <c r="Q28" s="10">
        <v>26</v>
      </c>
      <c r="R28" s="63" t="s">
        <v>33</v>
      </c>
      <c r="S28" s="64">
        <v>67.333333333333343</v>
      </c>
    </row>
    <row r="29" spans="1:19">
      <c r="A29" s="13">
        <v>27</v>
      </c>
      <c r="B29" s="14" t="s">
        <v>1</v>
      </c>
      <c r="C29" s="28">
        <v>42.5</v>
      </c>
      <c r="E29" s="13">
        <v>27</v>
      </c>
      <c r="F29" s="13" t="s">
        <v>20</v>
      </c>
      <c r="G29" s="28">
        <v>43.333333333333329</v>
      </c>
      <c r="H29" s="4"/>
      <c r="I29" s="13">
        <v>27</v>
      </c>
      <c r="J29" s="15" t="s">
        <v>34</v>
      </c>
      <c r="K29" s="29">
        <v>59.375</v>
      </c>
      <c r="M29" s="10">
        <v>27</v>
      </c>
      <c r="N29" s="63" t="s">
        <v>5</v>
      </c>
      <c r="O29" s="64">
        <v>64.137931034482762</v>
      </c>
      <c r="Q29" s="10">
        <v>27</v>
      </c>
      <c r="R29" s="63" t="s">
        <v>0</v>
      </c>
      <c r="S29" s="64">
        <v>66.25</v>
      </c>
    </row>
    <row r="30" spans="1:19">
      <c r="A30" s="13">
        <v>28</v>
      </c>
      <c r="B30" s="14" t="s">
        <v>20</v>
      </c>
      <c r="C30" s="28">
        <v>42.10526315789474</v>
      </c>
      <c r="E30" s="13">
        <v>28</v>
      </c>
      <c r="F30" s="13" t="s">
        <v>5</v>
      </c>
      <c r="G30" s="28">
        <v>41.694915254237287</v>
      </c>
      <c r="H30" s="4"/>
      <c r="I30" s="13">
        <v>28</v>
      </c>
      <c r="J30" s="15" t="s">
        <v>8</v>
      </c>
      <c r="K30" s="29">
        <v>58.333333333333329</v>
      </c>
      <c r="M30" s="10">
        <v>28</v>
      </c>
      <c r="N30" s="63" t="s">
        <v>39</v>
      </c>
      <c r="O30" s="64">
        <v>62.279792746113998</v>
      </c>
      <c r="Q30" s="10">
        <v>28</v>
      </c>
      <c r="R30" s="63" t="s">
        <v>13</v>
      </c>
      <c r="S30" s="64">
        <v>65.714285714285708</v>
      </c>
    </row>
    <row r="31" spans="1:19">
      <c r="A31" s="13">
        <v>29</v>
      </c>
      <c r="B31" s="14" t="s">
        <v>8</v>
      </c>
      <c r="C31" s="28">
        <v>41.052631578947363</v>
      </c>
      <c r="E31" s="13">
        <v>29</v>
      </c>
      <c r="F31" s="13" t="s">
        <v>2</v>
      </c>
      <c r="G31" s="28">
        <v>40</v>
      </c>
      <c r="H31" s="4"/>
      <c r="I31" s="13">
        <v>29</v>
      </c>
      <c r="J31" s="15" t="s">
        <v>9</v>
      </c>
      <c r="K31" s="29">
        <v>57</v>
      </c>
      <c r="M31" s="10">
        <v>29</v>
      </c>
      <c r="N31" s="63" t="s">
        <v>14</v>
      </c>
      <c r="O31" s="64">
        <v>60.000000000000007</v>
      </c>
      <c r="Q31" s="10">
        <v>29</v>
      </c>
      <c r="R31" s="63" t="s">
        <v>6</v>
      </c>
      <c r="S31" s="64">
        <v>65.454545454545453</v>
      </c>
    </row>
    <row r="32" spans="1:19">
      <c r="A32" s="13">
        <v>30</v>
      </c>
      <c r="B32" s="14" t="s">
        <v>17</v>
      </c>
      <c r="C32" s="28">
        <v>40</v>
      </c>
      <c r="E32" s="13">
        <v>30</v>
      </c>
      <c r="F32" s="13" t="s">
        <v>3</v>
      </c>
      <c r="G32" s="28">
        <v>40</v>
      </c>
      <c r="H32" s="4"/>
      <c r="I32" s="13">
        <v>30</v>
      </c>
      <c r="J32" s="15" t="s">
        <v>6</v>
      </c>
      <c r="K32" s="29">
        <v>54.285714285714285</v>
      </c>
      <c r="M32" s="10">
        <v>30</v>
      </c>
      <c r="N32" s="63" t="s">
        <v>38</v>
      </c>
      <c r="O32" s="64">
        <v>59.999999999999993</v>
      </c>
      <c r="Q32" s="10">
        <v>30</v>
      </c>
      <c r="R32" s="63" t="s">
        <v>36</v>
      </c>
      <c r="S32" s="64">
        <v>65.18518518518519</v>
      </c>
    </row>
    <row r="33" spans="1:19">
      <c r="A33" s="17">
        <v>31</v>
      </c>
      <c r="B33" s="16" t="s">
        <v>13</v>
      </c>
      <c r="C33" s="25">
        <v>39.444444444444443</v>
      </c>
      <c r="E33" s="13">
        <v>31</v>
      </c>
      <c r="F33" s="13" t="s">
        <v>17</v>
      </c>
      <c r="G33" s="28">
        <v>40</v>
      </c>
      <c r="H33" s="4"/>
      <c r="I33" s="13">
        <v>31</v>
      </c>
      <c r="J33" s="15" t="s">
        <v>0</v>
      </c>
      <c r="K33" s="29">
        <v>51.578947368421048</v>
      </c>
      <c r="M33" s="13">
        <v>31</v>
      </c>
      <c r="N33" s="61" t="s">
        <v>8</v>
      </c>
      <c r="O33" s="62">
        <v>58.333333333333329</v>
      </c>
      <c r="Q33" s="10">
        <v>31</v>
      </c>
      <c r="R33" s="63" t="s">
        <v>9</v>
      </c>
      <c r="S33" s="64">
        <v>64.545454545454547</v>
      </c>
    </row>
    <row r="34" spans="1:19">
      <c r="A34" s="17">
        <v>32</v>
      </c>
      <c r="B34" s="16" t="s">
        <v>12</v>
      </c>
      <c r="C34" s="25">
        <v>36.111111111111114</v>
      </c>
      <c r="E34" s="17">
        <v>32</v>
      </c>
      <c r="F34" s="17" t="s">
        <v>12</v>
      </c>
      <c r="G34" s="25">
        <v>37.222222222222229</v>
      </c>
      <c r="H34" s="4"/>
      <c r="I34" s="13">
        <v>32</v>
      </c>
      <c r="J34" s="15" t="s">
        <v>50</v>
      </c>
      <c r="K34" s="29">
        <v>51.111111111111114</v>
      </c>
      <c r="M34" s="13">
        <v>32</v>
      </c>
      <c r="N34" s="61" t="s">
        <v>6</v>
      </c>
      <c r="O34" s="62">
        <v>56.363636363636367</v>
      </c>
      <c r="Q34" s="10">
        <v>32</v>
      </c>
      <c r="R34" s="63" t="s">
        <v>38</v>
      </c>
      <c r="S34" s="64">
        <v>60.975609756097555</v>
      </c>
    </row>
    <row r="35" spans="1:19">
      <c r="A35" s="17">
        <v>33</v>
      </c>
      <c r="B35" s="16" t="s">
        <v>9</v>
      </c>
      <c r="C35" s="25">
        <v>35</v>
      </c>
      <c r="E35" s="17">
        <v>33</v>
      </c>
      <c r="F35" s="17" t="s">
        <v>9</v>
      </c>
      <c r="G35" s="25">
        <v>37</v>
      </c>
      <c r="H35" s="4"/>
      <c r="I35" s="13">
        <v>33</v>
      </c>
      <c r="J35" s="15" t="s">
        <v>12</v>
      </c>
      <c r="K35" s="29">
        <v>48.648648648648646</v>
      </c>
      <c r="M35" s="13">
        <v>33</v>
      </c>
      <c r="N35" s="61" t="s">
        <v>1</v>
      </c>
      <c r="O35" s="62">
        <v>50</v>
      </c>
      <c r="Q35" s="10">
        <v>33</v>
      </c>
      <c r="R35" s="63" t="s">
        <v>14</v>
      </c>
      <c r="S35" s="64">
        <v>60.000000000000007</v>
      </c>
    </row>
    <row r="36" spans="1:19">
      <c r="A36" s="17">
        <v>34</v>
      </c>
      <c r="B36" s="16" t="s">
        <v>5</v>
      </c>
      <c r="C36" s="25">
        <v>32.727272727272727</v>
      </c>
      <c r="E36" s="17">
        <v>34</v>
      </c>
      <c r="F36" s="17" t="s">
        <v>24</v>
      </c>
      <c r="G36" s="25">
        <v>36.285714285714285</v>
      </c>
      <c r="H36" s="4"/>
      <c r="I36" s="13">
        <v>34</v>
      </c>
      <c r="J36" s="15" t="s">
        <v>5</v>
      </c>
      <c r="K36" s="29">
        <v>42.711864406779654</v>
      </c>
      <c r="M36" s="13">
        <v>34</v>
      </c>
      <c r="N36" s="61" t="s">
        <v>2</v>
      </c>
      <c r="O36" s="62">
        <v>48.75</v>
      </c>
      <c r="Q36" s="13">
        <v>34</v>
      </c>
      <c r="R36" s="61" t="s">
        <v>39</v>
      </c>
      <c r="S36" s="62">
        <v>59.248826291079808</v>
      </c>
    </row>
    <row r="37" spans="1:19">
      <c r="A37" s="17">
        <v>35</v>
      </c>
      <c r="B37" s="16" t="s">
        <v>31</v>
      </c>
      <c r="C37" s="25">
        <v>32.222222222222221</v>
      </c>
      <c r="E37" s="17">
        <v>35</v>
      </c>
      <c r="F37" s="17" t="s">
        <v>4</v>
      </c>
      <c r="G37" s="25">
        <v>36.216216216216218</v>
      </c>
      <c r="H37" s="4"/>
      <c r="I37" s="17">
        <v>35</v>
      </c>
      <c r="J37" s="30" t="s">
        <v>1</v>
      </c>
      <c r="K37" s="31">
        <v>38.18181818181818</v>
      </c>
      <c r="M37" s="13">
        <v>35</v>
      </c>
      <c r="N37" s="61" t="s">
        <v>16</v>
      </c>
      <c r="O37" s="62">
        <v>47.058823529411768</v>
      </c>
      <c r="Q37" s="13">
        <v>35</v>
      </c>
      <c r="R37" s="61" t="s">
        <v>8</v>
      </c>
      <c r="S37" s="62">
        <v>58.333333333333329</v>
      </c>
    </row>
    <row r="38" spans="1:19">
      <c r="A38" s="17">
        <v>36</v>
      </c>
      <c r="B38" s="16" t="s">
        <v>4</v>
      </c>
      <c r="C38" s="25">
        <v>31.6</v>
      </c>
      <c r="E38" s="17">
        <v>36</v>
      </c>
      <c r="F38" s="17" t="s">
        <v>10</v>
      </c>
      <c r="G38" s="25">
        <v>35.862068965517238</v>
      </c>
      <c r="H38" s="4"/>
      <c r="I38" s="17">
        <v>36</v>
      </c>
      <c r="J38" s="30" t="s">
        <v>24</v>
      </c>
      <c r="K38" s="31">
        <v>36.285714285714285</v>
      </c>
      <c r="M38" s="13">
        <v>36</v>
      </c>
      <c r="N38" s="61" t="s">
        <v>12</v>
      </c>
      <c r="O38" s="62">
        <v>43.78378378378379</v>
      </c>
      <c r="Q38" s="13">
        <v>36</v>
      </c>
      <c r="R38" s="61" t="s">
        <v>20</v>
      </c>
      <c r="S38" s="62">
        <v>55.652173913043484</v>
      </c>
    </row>
    <row r="39" spans="1:19">
      <c r="A39" s="17">
        <v>37</v>
      </c>
      <c r="B39" s="16" t="s">
        <v>15</v>
      </c>
      <c r="C39" s="25">
        <v>31.111111111111107</v>
      </c>
      <c r="E39" s="17">
        <v>37</v>
      </c>
      <c r="F39" s="17" t="s">
        <v>15</v>
      </c>
      <c r="G39" s="25">
        <v>32.941176470588232</v>
      </c>
      <c r="H39" s="4"/>
      <c r="I39" s="17">
        <v>37</v>
      </c>
      <c r="J39" s="30" t="s">
        <v>51</v>
      </c>
      <c r="K39" s="31">
        <v>35</v>
      </c>
      <c r="M39" s="13">
        <v>37</v>
      </c>
      <c r="N39" s="61" t="s">
        <v>17</v>
      </c>
      <c r="O39" s="62">
        <v>40</v>
      </c>
      <c r="Q39" s="13">
        <v>37</v>
      </c>
      <c r="R39" s="61" t="s">
        <v>16</v>
      </c>
      <c r="S39" s="62">
        <v>50</v>
      </c>
    </row>
    <row r="40" spans="1:19">
      <c r="A40" s="17">
        <v>38</v>
      </c>
      <c r="B40" s="16" t="s">
        <v>28</v>
      </c>
      <c r="C40" s="25">
        <v>30.476190476190474</v>
      </c>
      <c r="E40" s="17">
        <v>38</v>
      </c>
      <c r="F40" s="17" t="s">
        <v>31</v>
      </c>
      <c r="G40" s="25">
        <v>32.941176470588232</v>
      </c>
      <c r="H40" s="4"/>
      <c r="I40" s="17">
        <v>38</v>
      </c>
      <c r="J40" s="30" t="s">
        <v>13</v>
      </c>
      <c r="K40" s="31">
        <v>34.960629921259837</v>
      </c>
      <c r="M40" s="17">
        <v>38</v>
      </c>
      <c r="N40" s="65" t="s">
        <v>31</v>
      </c>
      <c r="O40" s="66">
        <v>38.82352941176471</v>
      </c>
      <c r="Q40" s="13">
        <v>38</v>
      </c>
      <c r="R40" s="61" t="s">
        <v>17</v>
      </c>
      <c r="S40" s="62">
        <v>40</v>
      </c>
    </row>
    <row r="41" spans="1:19">
      <c r="A41" s="17">
        <v>39</v>
      </c>
      <c r="B41" s="16" t="s">
        <v>24</v>
      </c>
      <c r="C41" s="25">
        <v>30.285714285714288</v>
      </c>
      <c r="E41" s="17">
        <v>39</v>
      </c>
      <c r="F41" s="17" t="s">
        <v>28</v>
      </c>
      <c r="G41" s="25">
        <v>27.384615384615387</v>
      </c>
      <c r="H41" s="4"/>
      <c r="I41" s="17">
        <v>39</v>
      </c>
      <c r="J41" s="30" t="s">
        <v>28</v>
      </c>
      <c r="K41" s="31">
        <v>32.941176470588239</v>
      </c>
      <c r="M41" s="17">
        <v>39</v>
      </c>
      <c r="N41" s="65" t="s">
        <v>24</v>
      </c>
      <c r="O41" s="66">
        <v>36.901408450704224</v>
      </c>
      <c r="Q41" s="17">
        <v>39</v>
      </c>
      <c r="R41" s="65" t="s">
        <v>28</v>
      </c>
      <c r="S41" s="66">
        <v>39.230769230769226</v>
      </c>
    </row>
    <row r="42" spans="1:19">
      <c r="A42" s="17">
        <v>40</v>
      </c>
      <c r="B42" s="16" t="s">
        <v>6</v>
      </c>
      <c r="C42" s="25">
        <v>25.6</v>
      </c>
      <c r="E42" s="17">
        <v>40</v>
      </c>
      <c r="F42" s="17" t="s">
        <v>6</v>
      </c>
      <c r="G42" s="25">
        <v>27.142857142857139</v>
      </c>
      <c r="H42" s="4"/>
      <c r="I42" s="17">
        <v>40</v>
      </c>
      <c r="J42" s="30" t="s">
        <v>31</v>
      </c>
      <c r="K42" s="31">
        <v>31.25</v>
      </c>
      <c r="M42" s="17">
        <v>40</v>
      </c>
      <c r="N42" s="65" t="s">
        <v>13</v>
      </c>
      <c r="O42" s="66">
        <v>35.36</v>
      </c>
      <c r="Q42" s="17">
        <v>40</v>
      </c>
      <c r="R42" s="65" t="s">
        <v>24</v>
      </c>
      <c r="S42" s="66">
        <v>37.74647887323944</v>
      </c>
    </row>
    <row r="43" spans="1:19">
      <c r="A43" s="90">
        <v>41</v>
      </c>
      <c r="B43" s="91" t="s">
        <v>14</v>
      </c>
      <c r="C43" s="92">
        <v>17.777777777777779</v>
      </c>
      <c r="E43" s="17">
        <v>41</v>
      </c>
      <c r="F43" s="17" t="s">
        <v>14</v>
      </c>
      <c r="G43" s="25">
        <v>22.5</v>
      </c>
      <c r="H43" s="4"/>
      <c r="I43" s="17">
        <v>41</v>
      </c>
      <c r="J43" s="30" t="s">
        <v>2</v>
      </c>
      <c r="K43" s="31">
        <v>21.53846153846154</v>
      </c>
      <c r="M43" s="17">
        <v>41</v>
      </c>
      <c r="N43" s="65" t="s">
        <v>28</v>
      </c>
      <c r="O43" s="66">
        <v>21.481481481481481</v>
      </c>
      <c r="Q43" s="17">
        <v>41</v>
      </c>
      <c r="R43" s="65" t="s">
        <v>31</v>
      </c>
      <c r="S43" s="66">
        <v>37.647058823529413</v>
      </c>
    </row>
    <row r="45" spans="1:19">
      <c r="B45" s="6" t="s">
        <v>52</v>
      </c>
      <c r="C45" s="7">
        <v>59.9</v>
      </c>
      <c r="F45" s="6" t="s">
        <v>52</v>
      </c>
      <c r="G45" s="7">
        <v>62.4</v>
      </c>
      <c r="J45" s="6" t="s">
        <v>52</v>
      </c>
      <c r="K45" s="7">
        <v>66.3</v>
      </c>
      <c r="N45" s="67" t="s">
        <v>100</v>
      </c>
      <c r="O45" s="4">
        <f>AVERAGE(O3:O43)</f>
        <v>67.896108222511288</v>
      </c>
      <c r="R45" s="67" t="s">
        <v>52</v>
      </c>
      <c r="S45" s="4">
        <f>AVERAGE(S3:S43)</f>
        <v>70.847932422228624</v>
      </c>
    </row>
    <row r="46" spans="1:19">
      <c r="B46" s="6"/>
      <c r="C46" s="7"/>
      <c r="F46" s="6"/>
      <c r="G46" s="7"/>
      <c r="J46" s="6"/>
      <c r="K46" s="7"/>
    </row>
    <row r="47" spans="1:19">
      <c r="A47" s="20"/>
      <c r="B47" s="5" t="s">
        <v>53</v>
      </c>
      <c r="M47" s="8"/>
      <c r="N47" s="8"/>
      <c r="O47" s="9"/>
    </row>
    <row r="48" spans="1:19">
      <c r="A48" s="10"/>
      <c r="B48" s="5" t="s">
        <v>54</v>
      </c>
      <c r="M48" s="8"/>
      <c r="N48" s="8"/>
      <c r="O48" s="9"/>
    </row>
    <row r="49" spans="1:15">
      <c r="A49" s="13"/>
      <c r="B49" s="5" t="s">
        <v>55</v>
      </c>
      <c r="M49" s="8"/>
      <c r="N49" s="8"/>
      <c r="O49" s="9"/>
    </row>
    <row r="50" spans="1:15">
      <c r="A50" s="17"/>
      <c r="B50" s="6" t="s">
        <v>56</v>
      </c>
    </row>
    <row r="51" spans="1:15">
      <c r="A51" s="90"/>
      <c r="B51" s="6" t="s">
        <v>57</v>
      </c>
    </row>
  </sheetData>
  <phoneticPr fontId="1"/>
  <pageMargins left="0.59055118110236227" right="0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8"/>
  <sheetViews>
    <sheetView topLeftCell="A29" workbookViewId="0">
      <selection activeCell="D76" sqref="D76"/>
    </sheetView>
  </sheetViews>
  <sheetFormatPr defaultRowHeight="13.5"/>
  <cols>
    <col min="3" max="3" width="7.375" style="5" bestFit="1" customWidth="1"/>
    <col min="4" max="5" width="7.375" style="3" bestFit="1" customWidth="1"/>
    <col min="6" max="7" width="9" style="3"/>
    <col min="12" max="16" width="9.5" bestFit="1" customWidth="1"/>
  </cols>
  <sheetData>
    <row r="1" spans="3:24">
      <c r="C1" s="5" t="s">
        <v>70</v>
      </c>
      <c r="D1" s="3" t="s">
        <v>71</v>
      </c>
      <c r="E1" s="3" t="s">
        <v>72</v>
      </c>
      <c r="F1" t="s">
        <v>99</v>
      </c>
      <c r="G1" s="93" t="s">
        <v>130</v>
      </c>
    </row>
    <row r="2" spans="3:24">
      <c r="C2" s="21">
        <v>88.769230769230774</v>
      </c>
      <c r="D2" s="22">
        <v>89.714285714285708</v>
      </c>
      <c r="E2" s="24">
        <v>91.428571428571431</v>
      </c>
      <c r="F2" s="60">
        <v>87.703703703703709</v>
      </c>
      <c r="G2" s="60">
        <v>88.75</v>
      </c>
      <c r="J2" s="126"/>
      <c r="K2" s="126"/>
      <c r="L2" s="126" t="s">
        <v>140</v>
      </c>
      <c r="M2" s="126" t="s">
        <v>114</v>
      </c>
      <c r="N2" s="126" t="s">
        <v>115</v>
      </c>
      <c r="O2" s="126" t="s">
        <v>111</v>
      </c>
      <c r="P2" s="126" t="s">
        <v>122</v>
      </c>
      <c r="R2" s="126"/>
      <c r="S2" s="126"/>
      <c r="T2" s="126" t="s">
        <v>140</v>
      </c>
      <c r="U2" s="126" t="s">
        <v>114</v>
      </c>
      <c r="V2" s="126" t="s">
        <v>115</v>
      </c>
      <c r="W2" s="126" t="s">
        <v>111</v>
      </c>
      <c r="X2" s="126" t="s">
        <v>122</v>
      </c>
    </row>
    <row r="3" spans="3:24">
      <c r="C3" s="22">
        <v>86.315789473684205</v>
      </c>
      <c r="D3" s="22">
        <v>85.263157894736835</v>
      </c>
      <c r="E3" s="24">
        <v>87.5</v>
      </c>
      <c r="F3" s="60">
        <v>87.5</v>
      </c>
      <c r="G3" s="60">
        <v>88.67647058823529</v>
      </c>
      <c r="J3" s="127">
        <v>1</v>
      </c>
      <c r="K3" s="102" t="s">
        <v>39</v>
      </c>
      <c r="L3" s="128">
        <v>68.41530054644808</v>
      </c>
      <c r="M3" s="128">
        <v>56.216216216216218</v>
      </c>
      <c r="N3" s="128">
        <v>59.896373056994818</v>
      </c>
      <c r="O3" s="128">
        <v>62.279792746113998</v>
      </c>
      <c r="P3" s="128">
        <v>59.248826291079808</v>
      </c>
      <c r="R3" s="127">
        <v>1</v>
      </c>
      <c r="S3" s="102" t="s">
        <v>39</v>
      </c>
      <c r="T3" s="128">
        <v>68.41530054644808</v>
      </c>
      <c r="U3" s="128">
        <v>56.216216216216218</v>
      </c>
      <c r="V3" s="128">
        <v>59.896373056994818</v>
      </c>
      <c r="W3" s="128">
        <v>62.279792746113998</v>
      </c>
      <c r="X3" s="128">
        <v>59.248826291079808</v>
      </c>
    </row>
    <row r="4" spans="3:24">
      <c r="C4" s="22">
        <v>85</v>
      </c>
      <c r="D4" s="22">
        <v>85.037037037037038</v>
      </c>
      <c r="E4" s="24">
        <v>86.666666666666671</v>
      </c>
      <c r="F4" s="60">
        <v>86.666666666666671</v>
      </c>
      <c r="G4" s="60">
        <v>88.491620111731848</v>
      </c>
      <c r="J4" s="127">
        <v>2</v>
      </c>
      <c r="K4" s="102" t="s">
        <v>0</v>
      </c>
      <c r="L4" s="128">
        <v>60</v>
      </c>
      <c r="M4" s="128">
        <v>49.052631578947363</v>
      </c>
      <c r="N4" s="128">
        <v>51.578947368421048</v>
      </c>
      <c r="O4" s="128">
        <v>71.578947368421041</v>
      </c>
      <c r="P4" s="128">
        <v>66.25</v>
      </c>
      <c r="R4" s="127">
        <v>2</v>
      </c>
      <c r="S4" s="102" t="s">
        <v>0</v>
      </c>
      <c r="T4" s="128">
        <v>60</v>
      </c>
      <c r="U4" s="128">
        <v>49.052631578947363</v>
      </c>
      <c r="V4" s="128">
        <v>51.578947368421048</v>
      </c>
      <c r="W4" s="128">
        <v>71.578947368421041</v>
      </c>
      <c r="X4" s="128">
        <v>66.25</v>
      </c>
    </row>
    <row r="5" spans="3:24">
      <c r="C5" s="22">
        <v>83.902439024390247</v>
      </c>
      <c r="D5" s="22">
        <v>85</v>
      </c>
      <c r="E5" s="24">
        <v>85.481481481481481</v>
      </c>
      <c r="F5" s="60">
        <v>85.945945945945951</v>
      </c>
      <c r="G5" s="60">
        <v>86.666666666666671</v>
      </c>
      <c r="J5" s="127">
        <v>3</v>
      </c>
      <c r="K5" s="102" t="s">
        <v>1</v>
      </c>
      <c r="L5" s="128">
        <v>42.5</v>
      </c>
      <c r="M5" s="128">
        <v>50</v>
      </c>
      <c r="N5" s="128">
        <v>38.18181818181818</v>
      </c>
      <c r="O5" s="128">
        <v>50</v>
      </c>
      <c r="P5" s="128">
        <v>68.888888888888886</v>
      </c>
      <c r="R5" s="127">
        <v>3</v>
      </c>
      <c r="S5" s="102" t="s">
        <v>1</v>
      </c>
      <c r="T5" s="128">
        <v>42.5</v>
      </c>
      <c r="U5" s="128">
        <v>50</v>
      </c>
      <c r="V5" s="128">
        <v>38.18181818181818</v>
      </c>
      <c r="W5" s="128">
        <v>50</v>
      </c>
      <c r="X5" s="128">
        <v>68.888888888888886</v>
      </c>
    </row>
    <row r="6" spans="3:24">
      <c r="C6" s="22">
        <v>81.454545454545453</v>
      </c>
      <c r="D6" s="22">
        <v>83.999999999999986</v>
      </c>
      <c r="E6" s="24">
        <v>85.405405405405418</v>
      </c>
      <c r="F6" s="60">
        <v>83.478260869565219</v>
      </c>
      <c r="G6" s="60">
        <v>86.666666666666671</v>
      </c>
      <c r="J6" s="127">
        <v>4</v>
      </c>
      <c r="K6" s="102" t="s">
        <v>2</v>
      </c>
      <c r="L6" s="128">
        <v>46.666666666666671</v>
      </c>
      <c r="M6" s="128">
        <v>40</v>
      </c>
      <c r="N6" s="128">
        <v>21.53846153846154</v>
      </c>
      <c r="O6" s="128">
        <v>48.75</v>
      </c>
      <c r="P6" s="128">
        <v>74.285714285714292</v>
      </c>
      <c r="R6" s="127">
        <v>4</v>
      </c>
      <c r="S6" s="102" t="s">
        <v>2</v>
      </c>
      <c r="T6" s="128">
        <v>46.666666666666671</v>
      </c>
      <c r="U6" s="128">
        <v>40</v>
      </c>
      <c r="V6" s="128">
        <v>21.53846153846154</v>
      </c>
      <c r="W6" s="128">
        <v>48.75</v>
      </c>
      <c r="X6" s="128">
        <v>74.285714285714292</v>
      </c>
    </row>
    <row r="7" spans="3:24">
      <c r="C7" s="22">
        <v>80.81504702194357</v>
      </c>
      <c r="D7" s="22">
        <v>83.78378378378379</v>
      </c>
      <c r="E7" s="24">
        <v>82.5</v>
      </c>
      <c r="F7" s="60">
        <v>82.5</v>
      </c>
      <c r="G7" s="60">
        <v>86.25</v>
      </c>
      <c r="J7" s="127">
        <v>5</v>
      </c>
      <c r="K7" s="102" t="s">
        <v>3</v>
      </c>
      <c r="L7" s="128">
        <v>48.800000000000004</v>
      </c>
      <c r="M7" s="128">
        <v>40.000000000000007</v>
      </c>
      <c r="N7" s="128">
        <v>91.428571428571431</v>
      </c>
      <c r="O7" s="128">
        <v>76.666666666666657</v>
      </c>
      <c r="P7" s="128">
        <v>75.757575757575765</v>
      </c>
      <c r="R7" s="127">
        <v>5</v>
      </c>
      <c r="S7" s="102" t="s">
        <v>3</v>
      </c>
      <c r="T7" s="128">
        <v>48.800000000000004</v>
      </c>
      <c r="U7" s="128">
        <v>40.000000000000007</v>
      </c>
      <c r="V7" s="128">
        <v>91.428571428571431</v>
      </c>
      <c r="W7" s="128">
        <v>76.666666666666657</v>
      </c>
      <c r="X7" s="128">
        <v>75.757575757575765</v>
      </c>
    </row>
    <row r="8" spans="3:24">
      <c r="C8" s="26">
        <v>79.166666666666657</v>
      </c>
      <c r="D8" s="22">
        <v>82.075471698113205</v>
      </c>
      <c r="E8" s="24">
        <v>81.454545454545453</v>
      </c>
      <c r="F8" s="60">
        <v>81.714285714285722</v>
      </c>
      <c r="G8" s="60">
        <v>85.945945945945951</v>
      </c>
      <c r="J8" s="127">
        <v>6</v>
      </c>
      <c r="K8" s="102" t="s">
        <v>4</v>
      </c>
      <c r="L8" s="128">
        <v>31.6</v>
      </c>
      <c r="M8" s="128">
        <v>36.216216216216218</v>
      </c>
      <c r="N8" s="128">
        <v>75.78947368421052</v>
      </c>
      <c r="O8" s="128">
        <v>77.89473684210526</v>
      </c>
      <c r="P8" s="128">
        <v>78.688524590163937</v>
      </c>
      <c r="R8" s="127"/>
      <c r="S8" s="102"/>
      <c r="T8" s="126" t="s">
        <v>140</v>
      </c>
      <c r="U8" s="126" t="s">
        <v>114</v>
      </c>
      <c r="V8" s="126" t="s">
        <v>115</v>
      </c>
      <c r="W8" s="126" t="s">
        <v>111</v>
      </c>
      <c r="X8" s="126" t="s">
        <v>122</v>
      </c>
    </row>
    <row r="9" spans="3:24">
      <c r="C9" s="26">
        <v>76.875</v>
      </c>
      <c r="D9" s="22">
        <v>80.34482758620689</v>
      </c>
      <c r="E9" s="24">
        <v>81.379310344827573</v>
      </c>
      <c r="F9" s="60">
        <v>81.454545454545453</v>
      </c>
      <c r="G9" s="60">
        <v>85.78947368421052</v>
      </c>
      <c r="J9" s="127">
        <v>7</v>
      </c>
      <c r="K9" s="102" t="s">
        <v>5</v>
      </c>
      <c r="L9" s="128">
        <v>32.727272727272727</v>
      </c>
      <c r="M9" s="128">
        <v>41.694915254237287</v>
      </c>
      <c r="N9" s="128">
        <v>42.711864406779654</v>
      </c>
      <c r="O9" s="128">
        <v>64.137931034482762</v>
      </c>
      <c r="P9" s="128">
        <v>69.166666666666657</v>
      </c>
      <c r="R9" s="127">
        <v>6</v>
      </c>
      <c r="S9" s="102" t="s">
        <v>4</v>
      </c>
      <c r="T9" s="128">
        <v>31.6</v>
      </c>
      <c r="U9" s="128">
        <v>36.216216216216218</v>
      </c>
      <c r="V9" s="128">
        <v>75.78947368421052</v>
      </c>
      <c r="W9" s="128">
        <v>77.89473684210526</v>
      </c>
      <c r="X9" s="128">
        <v>78.688524590163937</v>
      </c>
    </row>
    <row r="10" spans="3:24">
      <c r="C10" s="26">
        <v>76.470588235294116</v>
      </c>
      <c r="D10" s="22">
        <v>80</v>
      </c>
      <c r="E10" s="24">
        <v>80.833333333333329</v>
      </c>
      <c r="F10" s="60">
        <v>81.111111111111114</v>
      </c>
      <c r="G10" s="60">
        <v>83.478260869565219</v>
      </c>
      <c r="J10" s="127">
        <v>8</v>
      </c>
      <c r="K10" s="102" t="s">
        <v>6</v>
      </c>
      <c r="L10" s="128">
        <v>25.6</v>
      </c>
      <c r="M10" s="128">
        <v>27.142857142857142</v>
      </c>
      <c r="N10" s="128">
        <v>54.285714285714285</v>
      </c>
      <c r="O10" s="128">
        <v>56.363636363636367</v>
      </c>
      <c r="P10" s="128">
        <v>65.454545454545453</v>
      </c>
      <c r="R10" s="127">
        <v>7</v>
      </c>
      <c r="S10" s="102" t="s">
        <v>5</v>
      </c>
      <c r="T10" s="128">
        <v>32.727272727272727</v>
      </c>
      <c r="U10" s="128">
        <v>41.694915254237287</v>
      </c>
      <c r="V10" s="128">
        <v>42.711864406779654</v>
      </c>
      <c r="W10" s="128">
        <v>64.137931034482762</v>
      </c>
      <c r="X10" s="128">
        <v>69.166666666666657</v>
      </c>
    </row>
    <row r="11" spans="3:24">
      <c r="C11" s="26">
        <v>69.090909090909093</v>
      </c>
      <c r="D11" s="22">
        <v>80</v>
      </c>
      <c r="E11" s="24">
        <v>80.769230769230759</v>
      </c>
      <c r="F11" s="60">
        <v>81.05263157894737</v>
      </c>
      <c r="G11" s="60">
        <v>81.714285714285708</v>
      </c>
      <c r="J11" s="127">
        <v>9</v>
      </c>
      <c r="K11" s="102" t="s">
        <v>7</v>
      </c>
      <c r="L11" s="128">
        <v>86.315789473684205</v>
      </c>
      <c r="M11" s="128">
        <v>85.26315789473685</v>
      </c>
      <c r="N11" s="128">
        <v>81.454545454545453</v>
      </c>
      <c r="O11" s="128">
        <v>81.454545454545453</v>
      </c>
      <c r="P11" s="128">
        <v>81.090909090909093</v>
      </c>
      <c r="R11" s="127">
        <v>8</v>
      </c>
      <c r="S11" s="102" t="s">
        <v>6</v>
      </c>
      <c r="T11" s="128">
        <v>25.6</v>
      </c>
      <c r="U11" s="128">
        <v>27.142857142857142</v>
      </c>
      <c r="V11" s="128">
        <v>54.285714285714285</v>
      </c>
      <c r="W11" s="128">
        <v>56.363636363636367</v>
      </c>
      <c r="X11" s="128">
        <v>65.454545454545453</v>
      </c>
    </row>
    <row r="12" spans="3:24">
      <c r="C12" s="26">
        <v>68.415300546448094</v>
      </c>
      <c r="D12" s="26">
        <v>78.518518518518519</v>
      </c>
      <c r="E12" s="24">
        <v>80.08163265306122</v>
      </c>
      <c r="F12" s="60">
        <v>80.909090909090907</v>
      </c>
      <c r="G12" s="60">
        <v>81.090909090909093</v>
      </c>
      <c r="J12" s="127">
        <v>10</v>
      </c>
      <c r="K12" s="102" t="s">
        <v>8</v>
      </c>
      <c r="L12" s="128">
        <v>41.05263157894737</v>
      </c>
      <c r="M12" s="128">
        <v>58.333333333333329</v>
      </c>
      <c r="N12" s="128">
        <v>58.333333333333329</v>
      </c>
      <c r="O12" s="128">
        <v>58.333333333333329</v>
      </c>
      <c r="P12" s="128">
        <v>58.333333333333329</v>
      </c>
      <c r="R12" s="127">
        <v>9</v>
      </c>
      <c r="S12" s="102" t="s">
        <v>7</v>
      </c>
      <c r="T12" s="128">
        <v>86.315789473684205</v>
      </c>
      <c r="U12" s="128">
        <v>85.26315789473685</v>
      </c>
      <c r="V12" s="128">
        <v>81.454545454545453</v>
      </c>
      <c r="W12" s="128">
        <v>81.454545454545453</v>
      </c>
      <c r="X12" s="128">
        <v>81.090909090909093</v>
      </c>
    </row>
    <row r="13" spans="3:24">
      <c r="C13" s="26">
        <v>61.25</v>
      </c>
      <c r="D13" s="26">
        <v>76.8</v>
      </c>
      <c r="E13" s="24">
        <v>80</v>
      </c>
      <c r="F13" s="60">
        <v>80.769230769230759</v>
      </c>
      <c r="G13" s="60">
        <v>80.944881889763792</v>
      </c>
      <c r="J13" s="127">
        <v>11</v>
      </c>
      <c r="K13" s="102" t="s">
        <v>9</v>
      </c>
      <c r="L13" s="128">
        <v>35</v>
      </c>
      <c r="M13" s="128">
        <v>37</v>
      </c>
      <c r="N13" s="128">
        <v>57</v>
      </c>
      <c r="O13" s="128">
        <v>77.142857142857139</v>
      </c>
      <c r="P13" s="128">
        <v>64.545454545454547</v>
      </c>
      <c r="R13" s="127">
        <v>10</v>
      </c>
      <c r="S13" s="102" t="s">
        <v>8</v>
      </c>
      <c r="T13" s="128">
        <v>41.05263157894737</v>
      </c>
      <c r="U13" s="128">
        <v>58.333333333333329</v>
      </c>
      <c r="V13" s="128">
        <v>58.333333333333329</v>
      </c>
      <c r="W13" s="128">
        <v>58.333333333333329</v>
      </c>
      <c r="X13" s="128">
        <v>58.333333333333329</v>
      </c>
    </row>
    <row r="14" spans="3:24">
      <c r="C14" s="26">
        <v>61.111111111111114</v>
      </c>
      <c r="D14" s="26">
        <v>62.857142857142847</v>
      </c>
      <c r="E14" s="24">
        <v>80</v>
      </c>
      <c r="F14" s="60">
        <v>80.625</v>
      </c>
      <c r="G14" s="60">
        <v>80.769230769230759</v>
      </c>
      <c r="J14" s="127">
        <v>12</v>
      </c>
      <c r="K14" s="102" t="s">
        <v>136</v>
      </c>
      <c r="L14" s="128">
        <v>83.902439024390247</v>
      </c>
      <c r="M14" s="128">
        <v>35.862068965517238</v>
      </c>
      <c r="N14" s="128">
        <v>35</v>
      </c>
      <c r="O14" s="128">
        <v>80.625</v>
      </c>
      <c r="P14" s="128">
        <v>80.625</v>
      </c>
      <c r="R14" s="127">
        <v>11</v>
      </c>
      <c r="S14" s="102" t="s">
        <v>9</v>
      </c>
      <c r="T14" s="128">
        <v>35</v>
      </c>
      <c r="U14" s="128">
        <v>37</v>
      </c>
      <c r="V14" s="128">
        <v>57</v>
      </c>
      <c r="W14" s="128">
        <v>77.142857142857139</v>
      </c>
      <c r="X14" s="128">
        <v>64.545454545454547</v>
      </c>
    </row>
    <row r="15" spans="3:24">
      <c r="C15" s="26">
        <v>60</v>
      </c>
      <c r="D15" s="26">
        <v>61.81818181818182</v>
      </c>
      <c r="E15" s="27">
        <v>78.571428571428584</v>
      </c>
      <c r="F15" s="64">
        <v>79.126984126984127</v>
      </c>
      <c r="G15" s="60">
        <v>80.714285714285722</v>
      </c>
      <c r="J15" s="127">
        <v>13</v>
      </c>
      <c r="K15" s="102" t="s">
        <v>11</v>
      </c>
      <c r="L15" s="128">
        <v>53.18181818181818</v>
      </c>
      <c r="M15" s="128">
        <v>85.037037037037038</v>
      </c>
      <c r="N15" s="128">
        <v>85.481481481481481</v>
      </c>
      <c r="O15" s="128">
        <v>87.703703703703709</v>
      </c>
      <c r="P15" s="128">
        <v>88.67647058823529</v>
      </c>
      <c r="R15" s="127">
        <v>12</v>
      </c>
      <c r="S15" s="102" t="s">
        <v>136</v>
      </c>
      <c r="T15" s="128">
        <v>83.902439024390247</v>
      </c>
      <c r="U15" s="128">
        <v>35.862068965517238</v>
      </c>
      <c r="V15" s="128">
        <v>35</v>
      </c>
      <c r="W15" s="128">
        <v>80.625</v>
      </c>
      <c r="X15" s="128">
        <v>80.625</v>
      </c>
    </row>
    <row r="16" spans="3:24">
      <c r="C16" s="28">
        <v>56.486486486486484</v>
      </c>
      <c r="D16" s="26">
        <v>61.111111111111114</v>
      </c>
      <c r="E16" s="27">
        <v>78</v>
      </c>
      <c r="F16" s="64">
        <v>78.65921787709496</v>
      </c>
      <c r="G16" s="60">
        <v>80.625</v>
      </c>
      <c r="J16" s="127">
        <v>14</v>
      </c>
      <c r="K16" s="102" t="s">
        <v>12</v>
      </c>
      <c r="L16" s="128">
        <v>36.111111111111114</v>
      </c>
      <c r="M16" s="128">
        <v>37.222222222222229</v>
      </c>
      <c r="N16" s="128">
        <v>48.648648648648646</v>
      </c>
      <c r="O16" s="128">
        <v>43.78378378378379</v>
      </c>
      <c r="P16" s="128">
        <v>85.78947368421052</v>
      </c>
      <c r="R16" s="127"/>
      <c r="S16" s="102"/>
      <c r="T16" s="126" t="s">
        <v>140</v>
      </c>
      <c r="U16" s="126" t="s">
        <v>114</v>
      </c>
      <c r="V16" s="126" t="s">
        <v>115</v>
      </c>
      <c r="W16" s="126" t="s">
        <v>111</v>
      </c>
      <c r="X16" s="126" t="s">
        <v>122</v>
      </c>
    </row>
    <row r="17" spans="3:24">
      <c r="C17" s="28">
        <v>55.384615384615387</v>
      </c>
      <c r="D17" s="26">
        <v>60.000000000000014</v>
      </c>
      <c r="E17" s="27">
        <v>75.911602209944746</v>
      </c>
      <c r="F17" s="64">
        <v>78.571428571428584</v>
      </c>
      <c r="G17" s="64">
        <v>78.688524590163937</v>
      </c>
      <c r="J17" s="127">
        <v>15</v>
      </c>
      <c r="K17" s="102" t="s">
        <v>13</v>
      </c>
      <c r="L17" s="128">
        <v>39.444444444444443</v>
      </c>
      <c r="M17" s="128">
        <v>56.92307692307692</v>
      </c>
      <c r="N17" s="128">
        <v>34.960629921259837</v>
      </c>
      <c r="O17" s="128">
        <v>35.36</v>
      </c>
      <c r="P17" s="128">
        <v>65.714285714285708</v>
      </c>
      <c r="R17" s="127">
        <v>13</v>
      </c>
      <c r="S17" s="102" t="s">
        <v>11</v>
      </c>
      <c r="T17" s="128">
        <v>53.18181818181818</v>
      </c>
      <c r="U17" s="128">
        <v>85.037037037037038</v>
      </c>
      <c r="V17" s="128">
        <v>85.481481481481481</v>
      </c>
      <c r="W17" s="128">
        <v>87.703703703703709</v>
      </c>
      <c r="X17" s="128">
        <v>88.67647058823529</v>
      </c>
    </row>
    <row r="18" spans="3:24">
      <c r="C18" s="28">
        <v>53.181818181818187</v>
      </c>
      <c r="D18" s="28">
        <v>58.333333333333336</v>
      </c>
      <c r="E18" s="27">
        <v>75.833333333333329</v>
      </c>
      <c r="F18" s="64">
        <v>78</v>
      </c>
      <c r="G18" s="64">
        <v>78.571428571428584</v>
      </c>
      <c r="J18" s="127">
        <v>16</v>
      </c>
      <c r="K18" s="102" t="s">
        <v>14</v>
      </c>
      <c r="L18" s="128">
        <v>17.777777777777779</v>
      </c>
      <c r="M18" s="128">
        <v>22.5</v>
      </c>
      <c r="N18" s="128">
        <v>60.000000000000007</v>
      </c>
      <c r="O18" s="128">
        <v>60.000000000000007</v>
      </c>
      <c r="P18" s="128">
        <v>60.000000000000007</v>
      </c>
      <c r="R18" s="127">
        <v>14</v>
      </c>
      <c r="S18" s="102" t="s">
        <v>12</v>
      </c>
      <c r="T18" s="128">
        <v>36.111111111111114</v>
      </c>
      <c r="U18" s="128">
        <v>37.222222222222229</v>
      </c>
      <c r="V18" s="128">
        <v>48.648648648648646</v>
      </c>
      <c r="W18" s="128">
        <v>43.78378378378379</v>
      </c>
      <c r="X18" s="128">
        <v>85.78947368421052</v>
      </c>
    </row>
    <row r="19" spans="3:24">
      <c r="C19" s="28">
        <v>52.121212121212125</v>
      </c>
      <c r="D19" s="28">
        <v>57.142857142857146</v>
      </c>
      <c r="E19" s="27">
        <v>75.78947368421052</v>
      </c>
      <c r="F19" s="64">
        <v>77.89473684210526</v>
      </c>
      <c r="G19" s="64">
        <v>78.181818181818187</v>
      </c>
      <c r="J19" s="127">
        <v>17</v>
      </c>
      <c r="K19" s="102" t="s">
        <v>15</v>
      </c>
      <c r="L19" s="128">
        <v>31.111111111111111</v>
      </c>
      <c r="M19" s="128">
        <v>32.941176470588239</v>
      </c>
      <c r="N19" s="128">
        <v>82.5</v>
      </c>
      <c r="O19" s="128">
        <v>82.5</v>
      </c>
      <c r="P19" s="128">
        <v>86.666666666666671</v>
      </c>
      <c r="R19" s="127">
        <v>15</v>
      </c>
      <c r="S19" s="102" t="s">
        <v>13</v>
      </c>
      <c r="T19" s="128">
        <v>39.444444444444443</v>
      </c>
      <c r="U19" s="128">
        <v>56.92307692307692</v>
      </c>
      <c r="V19" s="128">
        <v>34.960629921259837</v>
      </c>
      <c r="W19" s="128">
        <v>35.36</v>
      </c>
      <c r="X19" s="128">
        <v>65.714285714285708</v>
      </c>
    </row>
    <row r="20" spans="3:24">
      <c r="C20" s="28">
        <v>50.476190476190467</v>
      </c>
      <c r="D20" s="28">
        <v>57.027027027027025</v>
      </c>
      <c r="E20" s="27">
        <v>70</v>
      </c>
      <c r="F20" s="64">
        <v>77.142857142857139</v>
      </c>
      <c r="G20" s="64">
        <v>77.808219178082197</v>
      </c>
      <c r="J20" s="127">
        <v>18</v>
      </c>
      <c r="K20" s="102" t="s">
        <v>16</v>
      </c>
      <c r="L20" s="128">
        <v>55.38461538461538</v>
      </c>
      <c r="M20" s="128">
        <v>60</v>
      </c>
      <c r="N20" s="128">
        <v>70</v>
      </c>
      <c r="O20" s="128">
        <v>47.058823529411768</v>
      </c>
      <c r="P20" s="128">
        <v>50</v>
      </c>
      <c r="R20" s="127">
        <v>16</v>
      </c>
      <c r="S20" s="102" t="s">
        <v>14</v>
      </c>
      <c r="T20" s="128">
        <v>17.777777777777779</v>
      </c>
      <c r="U20" s="128">
        <v>22.5</v>
      </c>
      <c r="V20" s="128">
        <v>60.000000000000007</v>
      </c>
      <c r="W20" s="128">
        <v>60.000000000000007</v>
      </c>
      <c r="X20" s="128">
        <v>60.000000000000007</v>
      </c>
    </row>
    <row r="21" spans="3:24">
      <c r="C21" s="28">
        <v>49.333333333333336</v>
      </c>
      <c r="D21" s="28">
        <v>56.92307692307692</v>
      </c>
      <c r="E21" s="27">
        <v>70</v>
      </c>
      <c r="F21" s="64">
        <v>76.774193548387103</v>
      </c>
      <c r="G21" s="64">
        <v>75.833333333333329</v>
      </c>
      <c r="J21" s="127">
        <v>19</v>
      </c>
      <c r="K21" s="102" t="s">
        <v>91</v>
      </c>
      <c r="L21" s="128">
        <v>40</v>
      </c>
      <c r="M21" s="128">
        <v>40</v>
      </c>
      <c r="N21" s="128">
        <v>51.111111111111114</v>
      </c>
      <c r="O21" s="128">
        <v>40</v>
      </c>
      <c r="P21" s="128">
        <v>40</v>
      </c>
      <c r="R21" s="127">
        <v>17</v>
      </c>
      <c r="S21" s="102" t="s">
        <v>15</v>
      </c>
      <c r="T21" s="128">
        <v>31.111111111111111</v>
      </c>
      <c r="U21" s="128">
        <v>32.941176470588239</v>
      </c>
      <c r="V21" s="128">
        <v>82.5</v>
      </c>
      <c r="W21" s="128">
        <v>82.5</v>
      </c>
      <c r="X21" s="128">
        <v>86.666666666666671</v>
      </c>
    </row>
    <row r="22" spans="3:24">
      <c r="C22" s="28">
        <v>48.8</v>
      </c>
      <c r="D22" s="28">
        <v>56.216216216216218</v>
      </c>
      <c r="E22" s="27">
        <v>66.666666666666671</v>
      </c>
      <c r="F22" s="64">
        <v>76.666666666666671</v>
      </c>
      <c r="G22" s="64">
        <v>75.757575757575765</v>
      </c>
      <c r="J22" s="127">
        <v>20</v>
      </c>
      <c r="K22" s="102" t="s">
        <v>18</v>
      </c>
      <c r="L22" s="128">
        <v>56.486486486486484</v>
      </c>
      <c r="M22" s="128">
        <v>57.027027027027025</v>
      </c>
      <c r="N22" s="128">
        <v>80.833333333333329</v>
      </c>
      <c r="O22" s="128">
        <v>81.714285714285722</v>
      </c>
      <c r="P22" s="128">
        <v>77.808219178082197</v>
      </c>
      <c r="R22" s="127">
        <v>18</v>
      </c>
      <c r="S22" s="102" t="s">
        <v>16</v>
      </c>
      <c r="T22" s="128">
        <v>55.38461538461538</v>
      </c>
      <c r="U22" s="128">
        <v>60</v>
      </c>
      <c r="V22" s="128">
        <v>70</v>
      </c>
      <c r="W22" s="128">
        <v>47.058823529411768</v>
      </c>
      <c r="X22" s="128">
        <v>50</v>
      </c>
    </row>
    <row r="23" spans="3:24">
      <c r="C23" s="28">
        <v>48.413793103448285</v>
      </c>
      <c r="D23" s="28">
        <v>54</v>
      </c>
      <c r="E23" s="27">
        <v>66.38297872340425</v>
      </c>
      <c r="F23" s="64">
        <v>76.666666666666657</v>
      </c>
      <c r="G23" s="64">
        <v>74.285714285714292</v>
      </c>
      <c r="J23" s="127">
        <v>21</v>
      </c>
      <c r="K23" s="102" t="s">
        <v>19</v>
      </c>
      <c r="L23" s="128">
        <v>48.41379310344827</v>
      </c>
      <c r="M23" s="128">
        <v>83.78378378378379</v>
      </c>
      <c r="N23" s="128">
        <v>85.405405405405418</v>
      </c>
      <c r="O23" s="128">
        <v>85.945945945945951</v>
      </c>
      <c r="P23" s="128">
        <v>85.945945945945951</v>
      </c>
      <c r="R23" s="127">
        <v>19</v>
      </c>
      <c r="S23" s="102" t="s">
        <v>91</v>
      </c>
      <c r="T23" s="128">
        <v>40</v>
      </c>
      <c r="U23" s="128">
        <v>40</v>
      </c>
      <c r="V23" s="128">
        <v>51.111111111111114</v>
      </c>
      <c r="W23" s="128">
        <v>40</v>
      </c>
      <c r="X23" s="128">
        <v>40</v>
      </c>
    </row>
    <row r="24" spans="3:24">
      <c r="C24" s="28">
        <v>47.272727272727266</v>
      </c>
      <c r="D24" s="28">
        <v>53.939393939393938</v>
      </c>
      <c r="E24" s="27">
        <v>65.454545454545453</v>
      </c>
      <c r="F24" s="64">
        <v>75.833333333333329</v>
      </c>
      <c r="G24" s="64">
        <v>69.166666666666657</v>
      </c>
      <c r="J24" s="127">
        <v>22</v>
      </c>
      <c r="K24" s="102" t="s">
        <v>20</v>
      </c>
      <c r="L24" s="128">
        <v>42.10526315789474</v>
      </c>
      <c r="M24" s="128">
        <v>43.333333333333329</v>
      </c>
      <c r="N24" s="128">
        <v>78</v>
      </c>
      <c r="O24" s="128">
        <v>78</v>
      </c>
      <c r="P24" s="128">
        <v>55.652173913043484</v>
      </c>
      <c r="R24" s="127"/>
      <c r="S24" s="102"/>
      <c r="T24" s="126" t="s">
        <v>140</v>
      </c>
      <c r="U24" s="126" t="s">
        <v>114</v>
      </c>
      <c r="V24" s="126" t="s">
        <v>115</v>
      </c>
      <c r="W24" s="126" t="s">
        <v>111</v>
      </c>
      <c r="X24" s="126" t="s">
        <v>122</v>
      </c>
    </row>
    <row r="25" spans="3:24">
      <c r="C25" s="28">
        <v>46.666666666666657</v>
      </c>
      <c r="D25" s="28">
        <v>50</v>
      </c>
      <c r="E25" s="27">
        <v>60.000000000000007</v>
      </c>
      <c r="F25" s="64">
        <v>71.578947368421041</v>
      </c>
      <c r="G25" s="64">
        <v>68.888888888888886</v>
      </c>
      <c r="J25" s="127">
        <v>23</v>
      </c>
      <c r="K25" s="102" t="s">
        <v>21</v>
      </c>
      <c r="L25" s="128">
        <v>69.090909090909093</v>
      </c>
      <c r="M25" s="128">
        <v>80</v>
      </c>
      <c r="N25" s="128">
        <v>66.38297872340425</v>
      </c>
      <c r="O25" s="128">
        <v>83.478260869565219</v>
      </c>
      <c r="P25" s="128">
        <v>83.478260869565219</v>
      </c>
      <c r="R25" s="127">
        <v>20</v>
      </c>
      <c r="S25" s="102" t="s">
        <v>18</v>
      </c>
      <c r="T25" s="128">
        <v>56.486486486486484</v>
      </c>
      <c r="U25" s="128">
        <v>57.027027027027025</v>
      </c>
      <c r="V25" s="128">
        <v>80.833333333333329</v>
      </c>
      <c r="W25" s="128">
        <v>81.714285714285722</v>
      </c>
      <c r="X25" s="128">
        <v>77.808219178082197</v>
      </c>
    </row>
    <row r="26" spans="3:24">
      <c r="C26" s="28">
        <v>46.25</v>
      </c>
      <c r="D26" s="28">
        <v>49.05263157894737</v>
      </c>
      <c r="E26" s="27">
        <v>60</v>
      </c>
      <c r="F26" s="64">
        <v>66.666666666666671</v>
      </c>
      <c r="G26" s="64">
        <v>67.692307692307693</v>
      </c>
      <c r="J26" s="127">
        <v>24</v>
      </c>
      <c r="K26" s="102" t="s">
        <v>22</v>
      </c>
      <c r="L26" s="128">
        <v>76.470588235294116</v>
      </c>
      <c r="M26" s="128">
        <v>61.81818181818182</v>
      </c>
      <c r="N26" s="128">
        <v>80</v>
      </c>
      <c r="O26" s="128">
        <v>80.909090909090907</v>
      </c>
      <c r="P26" s="128">
        <v>86.25</v>
      </c>
      <c r="R26" s="127">
        <v>21</v>
      </c>
      <c r="S26" s="102" t="s">
        <v>19</v>
      </c>
      <c r="T26" s="128">
        <v>48.41379310344827</v>
      </c>
      <c r="U26" s="128">
        <v>83.78378378378379</v>
      </c>
      <c r="V26" s="128">
        <v>85.405405405405418</v>
      </c>
      <c r="W26" s="128">
        <v>85.945945945945951</v>
      </c>
      <c r="X26" s="128">
        <v>85.945945945945951</v>
      </c>
    </row>
    <row r="27" spans="3:24">
      <c r="C27" s="28">
        <v>44.615384615384613</v>
      </c>
      <c r="D27" s="28">
        <v>47.272727272727266</v>
      </c>
      <c r="E27" s="29">
        <v>59.896373056994818</v>
      </c>
      <c r="F27" s="64">
        <v>65.454545454545453</v>
      </c>
      <c r="G27" s="64">
        <v>67.333333333333343</v>
      </c>
      <c r="J27" s="127">
        <v>25</v>
      </c>
      <c r="K27" s="102" t="s">
        <v>23</v>
      </c>
      <c r="L27" s="128">
        <v>61.25</v>
      </c>
      <c r="M27" s="128">
        <v>83.999999999999986</v>
      </c>
      <c r="N27" s="128">
        <v>87.5</v>
      </c>
      <c r="O27" s="128">
        <v>87.5</v>
      </c>
      <c r="P27" s="128">
        <v>88.75</v>
      </c>
      <c r="R27" s="127">
        <v>22</v>
      </c>
      <c r="S27" s="102" t="s">
        <v>20</v>
      </c>
      <c r="T27" s="128">
        <v>42.10526315789474</v>
      </c>
      <c r="U27" s="128">
        <v>43.333333333333329</v>
      </c>
      <c r="V27" s="128">
        <v>78</v>
      </c>
      <c r="W27" s="128">
        <v>78</v>
      </c>
      <c r="X27" s="128">
        <v>55.652173913043484</v>
      </c>
    </row>
    <row r="28" spans="3:24">
      <c r="C28" s="28">
        <v>42.5</v>
      </c>
      <c r="D28" s="28">
        <v>43.333333333333329</v>
      </c>
      <c r="E28" s="29">
        <v>59.375</v>
      </c>
      <c r="F28" s="64">
        <v>64.137931034482762</v>
      </c>
      <c r="G28" s="64">
        <v>66.25</v>
      </c>
      <c r="J28" s="127">
        <v>26</v>
      </c>
      <c r="K28" s="102" t="s">
        <v>24</v>
      </c>
      <c r="L28" s="128">
        <v>30.285714285714285</v>
      </c>
      <c r="M28" s="128">
        <v>36.285714285714285</v>
      </c>
      <c r="N28" s="128">
        <v>36.285714285714285</v>
      </c>
      <c r="O28" s="128">
        <v>36.901408450704224</v>
      </c>
      <c r="P28" s="128">
        <v>37.74647887323944</v>
      </c>
      <c r="R28" s="127">
        <v>23</v>
      </c>
      <c r="S28" s="102" t="s">
        <v>21</v>
      </c>
      <c r="T28" s="128">
        <v>69.090909090909093</v>
      </c>
      <c r="U28" s="128">
        <v>80</v>
      </c>
      <c r="V28" s="128">
        <v>66.38297872340425</v>
      </c>
      <c r="W28" s="128">
        <v>83.478260869565219</v>
      </c>
      <c r="X28" s="128">
        <v>83.478260869565219</v>
      </c>
    </row>
    <row r="29" spans="3:24">
      <c r="C29" s="28">
        <v>42.10526315789474</v>
      </c>
      <c r="D29" s="28">
        <v>41.694915254237287</v>
      </c>
      <c r="E29" s="29">
        <v>58.333333333333329</v>
      </c>
      <c r="F29" s="64">
        <v>62.279792746113998</v>
      </c>
      <c r="G29" s="64">
        <v>65.714285714285708</v>
      </c>
      <c r="J29" s="127">
        <v>27</v>
      </c>
      <c r="K29" s="102" t="s">
        <v>25</v>
      </c>
      <c r="L29" s="128">
        <v>76.875</v>
      </c>
      <c r="M29" s="128">
        <v>78.518518518518519</v>
      </c>
      <c r="N29" s="128">
        <v>80.769230769230759</v>
      </c>
      <c r="O29" s="128">
        <v>80.769230769230759</v>
      </c>
      <c r="P29" s="128">
        <v>80.769230769230759</v>
      </c>
      <c r="R29" s="127">
        <v>24</v>
      </c>
      <c r="S29" s="102" t="s">
        <v>22</v>
      </c>
      <c r="T29" s="128">
        <v>76.470588235294116</v>
      </c>
      <c r="U29" s="128">
        <v>61.81818181818182</v>
      </c>
      <c r="V29" s="128">
        <v>80</v>
      </c>
      <c r="W29" s="128">
        <v>80.909090909090907</v>
      </c>
      <c r="X29" s="128">
        <v>86.25</v>
      </c>
    </row>
    <row r="30" spans="3:24">
      <c r="C30" s="28">
        <v>41.052631578947363</v>
      </c>
      <c r="D30" s="28">
        <v>40</v>
      </c>
      <c r="E30" s="29">
        <v>57</v>
      </c>
      <c r="F30" s="64">
        <v>60.000000000000007</v>
      </c>
      <c r="G30" s="64">
        <v>65.454545454545453</v>
      </c>
      <c r="J30" s="127">
        <v>28</v>
      </c>
      <c r="K30" s="102" t="s">
        <v>26</v>
      </c>
      <c r="L30" s="128">
        <v>79.166666666666671</v>
      </c>
      <c r="M30" s="128">
        <v>76.8</v>
      </c>
      <c r="N30" s="128">
        <v>75.833333333333329</v>
      </c>
      <c r="O30" s="128">
        <v>75.833333333333329</v>
      </c>
      <c r="P30" s="128">
        <v>75.833333333333329</v>
      </c>
      <c r="R30" s="127">
        <v>25</v>
      </c>
      <c r="S30" s="102" t="s">
        <v>23</v>
      </c>
      <c r="T30" s="128">
        <v>61.25</v>
      </c>
      <c r="U30" s="128">
        <v>83.999999999999986</v>
      </c>
      <c r="V30" s="128">
        <v>87.5</v>
      </c>
      <c r="W30" s="128">
        <v>87.5</v>
      </c>
      <c r="X30" s="128">
        <v>88.75</v>
      </c>
    </row>
    <row r="31" spans="3:24">
      <c r="C31" s="28">
        <v>40</v>
      </c>
      <c r="D31" s="28">
        <v>40</v>
      </c>
      <c r="E31" s="29">
        <v>54.285714285714285</v>
      </c>
      <c r="F31" s="64">
        <v>59.999999999999993</v>
      </c>
      <c r="G31" s="64">
        <v>65.18518518518519</v>
      </c>
      <c r="J31" s="127">
        <v>29</v>
      </c>
      <c r="K31" s="102" t="s">
        <v>27</v>
      </c>
      <c r="L31" s="128">
        <v>81.454545454545453</v>
      </c>
      <c r="M31" s="128">
        <v>80.344827586206904</v>
      </c>
      <c r="N31" s="128">
        <v>81.379310344827573</v>
      </c>
      <c r="O31" s="128">
        <v>81.05263157894737</v>
      </c>
      <c r="P31" s="128">
        <v>80.714285714285722</v>
      </c>
      <c r="R31" s="127">
        <v>26</v>
      </c>
      <c r="S31" s="102" t="s">
        <v>24</v>
      </c>
      <c r="T31" s="128">
        <v>30.285714285714285</v>
      </c>
      <c r="U31" s="128">
        <v>36.285714285714285</v>
      </c>
      <c r="V31" s="128">
        <v>36.285714285714285</v>
      </c>
      <c r="W31" s="128">
        <v>36.901408450704224</v>
      </c>
      <c r="X31" s="128">
        <v>37.74647887323944</v>
      </c>
    </row>
    <row r="32" spans="3:24">
      <c r="C32" s="25">
        <v>39.444444444444443</v>
      </c>
      <c r="D32" s="28">
        <v>40</v>
      </c>
      <c r="E32" s="29">
        <v>51.578947368421048</v>
      </c>
      <c r="F32" s="62">
        <v>58.333333333333329</v>
      </c>
      <c r="G32" s="64">
        <v>64.545454545454547</v>
      </c>
      <c r="J32" s="127">
        <v>30</v>
      </c>
      <c r="K32" s="102" t="s">
        <v>28</v>
      </c>
      <c r="L32" s="128">
        <v>30.476190476190474</v>
      </c>
      <c r="M32" s="128">
        <v>27.384615384615387</v>
      </c>
      <c r="N32" s="128">
        <v>32.941176470588239</v>
      </c>
      <c r="O32" s="128">
        <v>21.481481481481481</v>
      </c>
      <c r="P32" s="128">
        <v>39.230769230769226</v>
      </c>
      <c r="R32" s="127">
        <v>27</v>
      </c>
      <c r="S32" s="102" t="s">
        <v>25</v>
      </c>
      <c r="T32" s="128">
        <v>76.875</v>
      </c>
      <c r="U32" s="128">
        <v>78.518518518518519</v>
      </c>
      <c r="V32" s="128">
        <v>80.769230769230759</v>
      </c>
      <c r="W32" s="128">
        <v>80.769230769230759</v>
      </c>
      <c r="X32" s="128">
        <v>80.769230769230759</v>
      </c>
    </row>
    <row r="33" spans="2:24">
      <c r="C33" s="25">
        <v>36.111111111111114</v>
      </c>
      <c r="D33" s="25">
        <v>37.222222222222229</v>
      </c>
      <c r="E33" s="29">
        <v>51.111111111111114</v>
      </c>
      <c r="F33" s="62">
        <v>56.363636363636367</v>
      </c>
      <c r="G33" s="64">
        <v>60.975609756097555</v>
      </c>
      <c r="J33" s="127">
        <v>31</v>
      </c>
      <c r="K33" s="102" t="s">
        <v>29</v>
      </c>
      <c r="L33" s="128">
        <v>85</v>
      </c>
      <c r="M33" s="128">
        <v>85</v>
      </c>
      <c r="N33" s="128">
        <v>80</v>
      </c>
      <c r="O33" s="128">
        <v>81.111111111111114</v>
      </c>
      <c r="P33" s="128">
        <v>81.714285714285708</v>
      </c>
      <c r="R33" s="127">
        <v>28</v>
      </c>
      <c r="S33" s="102" t="s">
        <v>26</v>
      </c>
      <c r="T33" s="128">
        <v>79.166666666666671</v>
      </c>
      <c r="U33" s="128">
        <v>76.8</v>
      </c>
      <c r="V33" s="128">
        <v>75.833333333333329</v>
      </c>
      <c r="W33" s="128">
        <v>75.833333333333329</v>
      </c>
      <c r="X33" s="128">
        <v>75.833333333333329</v>
      </c>
    </row>
    <row r="34" spans="2:24">
      <c r="C34" s="25">
        <v>35</v>
      </c>
      <c r="D34" s="25">
        <v>37</v>
      </c>
      <c r="E34" s="29">
        <v>48.648648648648646</v>
      </c>
      <c r="F34" s="62">
        <v>50</v>
      </c>
      <c r="G34" s="64">
        <v>60.000000000000007</v>
      </c>
      <c r="J34" s="127">
        <v>32</v>
      </c>
      <c r="K34" s="102" t="s">
        <v>30</v>
      </c>
      <c r="L34" s="128">
        <v>44.61538461538462</v>
      </c>
      <c r="M34" s="128">
        <v>80</v>
      </c>
      <c r="N34" s="128">
        <v>78.571428571428584</v>
      </c>
      <c r="O34" s="128">
        <v>78.571428571428584</v>
      </c>
      <c r="P34" s="128">
        <v>78.571428571428584</v>
      </c>
      <c r="R34" s="127"/>
      <c r="S34" s="102"/>
      <c r="T34" s="126" t="s">
        <v>140</v>
      </c>
      <c r="U34" s="126" t="s">
        <v>114</v>
      </c>
      <c r="V34" s="126" t="s">
        <v>115</v>
      </c>
      <c r="W34" s="126" t="s">
        <v>111</v>
      </c>
      <c r="X34" s="126" t="s">
        <v>122</v>
      </c>
    </row>
    <row r="35" spans="2:24">
      <c r="C35" s="25">
        <v>32.727272727272727</v>
      </c>
      <c r="D35" s="25">
        <v>36.285714285714285</v>
      </c>
      <c r="E35" s="29">
        <v>42.711864406779654</v>
      </c>
      <c r="F35" s="62">
        <v>48.75</v>
      </c>
      <c r="G35" s="62">
        <v>59.248826291079808</v>
      </c>
      <c r="J35" s="127">
        <v>33</v>
      </c>
      <c r="K35" s="102" t="s">
        <v>31</v>
      </c>
      <c r="L35" s="128">
        <v>32.222222222222221</v>
      </c>
      <c r="M35" s="128">
        <v>32.941176470588239</v>
      </c>
      <c r="N35" s="128">
        <v>31.25</v>
      </c>
      <c r="O35" s="128">
        <v>38.82352941176471</v>
      </c>
      <c r="P35" s="128">
        <v>37.647058823529413</v>
      </c>
      <c r="R35" s="127">
        <v>29</v>
      </c>
      <c r="S35" s="102" t="s">
        <v>27</v>
      </c>
      <c r="T35" s="128">
        <v>81.454545454545453</v>
      </c>
      <c r="U35" s="128">
        <v>80.344827586206904</v>
      </c>
      <c r="V35" s="128">
        <v>81.379310344827573</v>
      </c>
      <c r="W35" s="128">
        <v>81.05263157894737</v>
      </c>
      <c r="X35" s="128">
        <v>80.714285714285722</v>
      </c>
    </row>
    <row r="36" spans="2:24">
      <c r="C36" s="25">
        <v>32.222222222222221</v>
      </c>
      <c r="D36" s="25">
        <v>36.216216216216218</v>
      </c>
      <c r="E36" s="31">
        <v>38.18181818181818</v>
      </c>
      <c r="F36" s="62">
        <v>47.058823529411768</v>
      </c>
      <c r="G36" s="62">
        <v>58.333333333333329</v>
      </c>
      <c r="J36" s="127">
        <v>34</v>
      </c>
      <c r="K36" s="102" t="s">
        <v>32</v>
      </c>
      <c r="L36" s="128">
        <v>80.81504702194357</v>
      </c>
      <c r="M36" s="128">
        <v>82.075471698113205</v>
      </c>
      <c r="N36" s="128">
        <v>80.08163265306122</v>
      </c>
      <c r="O36" s="128">
        <v>79.126984126984127</v>
      </c>
      <c r="P36" s="128">
        <v>80.944881889763792</v>
      </c>
      <c r="R36" s="127">
        <v>30</v>
      </c>
      <c r="S36" s="102" t="s">
        <v>28</v>
      </c>
      <c r="T36" s="128">
        <v>30.476190476190474</v>
      </c>
      <c r="U36" s="128">
        <v>27.384615384615387</v>
      </c>
      <c r="V36" s="128">
        <v>32.941176470588239</v>
      </c>
      <c r="W36" s="128">
        <v>21.481481481481481</v>
      </c>
      <c r="X36" s="128">
        <v>39.230769230769226</v>
      </c>
    </row>
    <row r="37" spans="2:24">
      <c r="C37" s="25">
        <v>31.6</v>
      </c>
      <c r="D37" s="25">
        <v>35.862068965517238</v>
      </c>
      <c r="E37" s="31">
        <v>36.285714285714285</v>
      </c>
      <c r="F37" s="62">
        <v>43.78378378378379</v>
      </c>
      <c r="G37" s="62">
        <v>55.652173913043484</v>
      </c>
      <c r="J37" s="127">
        <v>35</v>
      </c>
      <c r="K37" s="102" t="s">
        <v>33</v>
      </c>
      <c r="L37" s="128">
        <v>46.25</v>
      </c>
      <c r="M37" s="128">
        <v>57.142857142857146</v>
      </c>
      <c r="N37" s="128">
        <v>66.666666666666671</v>
      </c>
      <c r="O37" s="128">
        <v>66.666666666666671</v>
      </c>
      <c r="P37" s="128">
        <v>67.333333333333343</v>
      </c>
      <c r="R37" s="127">
        <v>31</v>
      </c>
      <c r="S37" s="102" t="s">
        <v>29</v>
      </c>
      <c r="T37" s="128">
        <v>85</v>
      </c>
      <c r="U37" s="128">
        <v>85</v>
      </c>
      <c r="V37" s="128">
        <v>80</v>
      </c>
      <c r="W37" s="128">
        <v>81.111111111111114</v>
      </c>
      <c r="X37" s="128">
        <v>81.714285714285708</v>
      </c>
    </row>
    <row r="38" spans="2:24">
      <c r="C38" s="25">
        <v>31.111111111111107</v>
      </c>
      <c r="D38" s="25">
        <v>32.941176470588232</v>
      </c>
      <c r="E38" s="31">
        <v>35</v>
      </c>
      <c r="F38" s="62">
        <v>40</v>
      </c>
      <c r="G38" s="62">
        <v>50</v>
      </c>
      <c r="J38" s="127">
        <v>36</v>
      </c>
      <c r="K38" s="102" t="s">
        <v>34</v>
      </c>
      <c r="L38" s="128">
        <v>49.333333333333336</v>
      </c>
      <c r="M38" s="128">
        <v>54</v>
      </c>
      <c r="N38" s="128">
        <v>59.375</v>
      </c>
      <c r="O38" s="128">
        <v>76.774193548387103</v>
      </c>
      <c r="P38" s="128">
        <v>78.181818181818187</v>
      </c>
      <c r="R38" s="127">
        <v>32</v>
      </c>
      <c r="S38" s="102" t="s">
        <v>30</v>
      </c>
      <c r="T38" s="128">
        <v>44.61538461538462</v>
      </c>
      <c r="U38" s="128">
        <v>80</v>
      </c>
      <c r="V38" s="128">
        <v>78.571428571428584</v>
      </c>
      <c r="W38" s="128">
        <v>78.571428571428584</v>
      </c>
      <c r="X38" s="128">
        <v>78.571428571428584</v>
      </c>
    </row>
    <row r="39" spans="2:24">
      <c r="C39" s="25">
        <v>30.476190476190474</v>
      </c>
      <c r="D39" s="25">
        <v>32.941176470588232</v>
      </c>
      <c r="E39" s="31">
        <v>34.960629921259837</v>
      </c>
      <c r="F39" s="66">
        <v>38.82352941176471</v>
      </c>
      <c r="G39" s="62">
        <v>40</v>
      </c>
      <c r="J39" s="127">
        <v>37</v>
      </c>
      <c r="K39" s="102" t="s">
        <v>35</v>
      </c>
      <c r="L39" s="128">
        <v>47.272727272727273</v>
      </c>
      <c r="M39" s="128">
        <v>47.272727272727273</v>
      </c>
      <c r="N39" s="128">
        <v>65.454545454545453</v>
      </c>
      <c r="O39" s="128">
        <v>65.454545454545453</v>
      </c>
      <c r="P39" s="128">
        <v>67.692307692307693</v>
      </c>
      <c r="R39" s="127">
        <v>33</v>
      </c>
      <c r="S39" s="102" t="s">
        <v>31</v>
      </c>
      <c r="T39" s="128">
        <v>32.222222222222221</v>
      </c>
      <c r="U39" s="128">
        <v>32.941176470588239</v>
      </c>
      <c r="V39" s="128">
        <v>31.25</v>
      </c>
      <c r="W39" s="128">
        <v>38.82352941176471</v>
      </c>
      <c r="X39" s="128">
        <v>37.647058823529413</v>
      </c>
    </row>
    <row r="40" spans="2:24">
      <c r="C40" s="25">
        <v>30.285714285714288</v>
      </c>
      <c r="D40" s="25">
        <v>27.384615384615387</v>
      </c>
      <c r="E40" s="31">
        <v>32.941176470588239</v>
      </c>
      <c r="F40" s="66">
        <v>36.901408450704224</v>
      </c>
      <c r="G40" s="66">
        <v>39.230769230769226</v>
      </c>
      <c r="J40" s="127">
        <v>38</v>
      </c>
      <c r="K40" s="102" t="s">
        <v>36</v>
      </c>
      <c r="L40" s="128">
        <v>50.476190476190482</v>
      </c>
      <c r="M40" s="128">
        <v>62.857142857142854</v>
      </c>
      <c r="N40" s="128">
        <v>70</v>
      </c>
      <c r="O40" s="128">
        <v>76.666666666666671</v>
      </c>
      <c r="P40" s="128">
        <v>65.18518518518519</v>
      </c>
      <c r="R40" s="127"/>
      <c r="S40" s="102"/>
      <c r="T40" s="126" t="s">
        <v>140</v>
      </c>
      <c r="U40" s="126" t="s">
        <v>114</v>
      </c>
      <c r="V40" s="126" t="s">
        <v>115</v>
      </c>
      <c r="W40" s="126" t="s">
        <v>111</v>
      </c>
      <c r="X40" s="126" t="s">
        <v>122</v>
      </c>
    </row>
    <row r="41" spans="2:24">
      <c r="C41" s="25">
        <v>25.6</v>
      </c>
      <c r="D41" s="25">
        <v>27.142857142857139</v>
      </c>
      <c r="E41" s="31">
        <v>31.25</v>
      </c>
      <c r="F41" s="66">
        <v>35.36</v>
      </c>
      <c r="G41" s="66">
        <v>37.74647887323944</v>
      </c>
      <c r="J41" s="127">
        <v>39</v>
      </c>
      <c r="K41" s="102" t="s">
        <v>37</v>
      </c>
      <c r="L41" s="128">
        <v>61.111111111111114</v>
      </c>
      <c r="M41" s="128">
        <v>61.111111111111114</v>
      </c>
      <c r="N41" s="128">
        <v>86.666666666666671</v>
      </c>
      <c r="O41" s="128">
        <v>86.666666666666671</v>
      </c>
      <c r="P41" s="128">
        <v>86.666666666666671</v>
      </c>
      <c r="R41" s="127">
        <v>34</v>
      </c>
      <c r="S41" s="102" t="s">
        <v>32</v>
      </c>
      <c r="T41" s="128">
        <v>80.81504702194357</v>
      </c>
      <c r="U41" s="128">
        <v>82.075471698113205</v>
      </c>
      <c r="V41" s="128">
        <v>80.08163265306122</v>
      </c>
      <c r="W41" s="128">
        <v>79.126984126984127</v>
      </c>
      <c r="X41" s="128">
        <v>80.944881889763792</v>
      </c>
    </row>
    <row r="42" spans="2:24">
      <c r="C42" s="92">
        <v>17.777777777777779</v>
      </c>
      <c r="D42" s="25">
        <v>22.5</v>
      </c>
      <c r="E42" s="31">
        <v>21.53846153846154</v>
      </c>
      <c r="F42" s="66">
        <v>21.481481481481481</v>
      </c>
      <c r="G42" s="66">
        <v>37.647058823529413</v>
      </c>
      <c r="J42" s="127">
        <v>40</v>
      </c>
      <c r="K42" s="102" t="s">
        <v>38</v>
      </c>
      <c r="L42" s="128">
        <v>52.121212121212125</v>
      </c>
      <c r="M42" s="128">
        <v>53.939393939393938</v>
      </c>
      <c r="N42" s="128">
        <v>60</v>
      </c>
      <c r="O42" s="128">
        <v>59.999999999999993</v>
      </c>
      <c r="P42" s="128">
        <v>60.975609756097555</v>
      </c>
      <c r="R42" s="127">
        <v>35</v>
      </c>
      <c r="S42" s="102" t="s">
        <v>33</v>
      </c>
      <c r="T42" s="128">
        <v>46.25</v>
      </c>
      <c r="U42" s="128">
        <v>57.142857142857146</v>
      </c>
      <c r="V42" s="128">
        <v>66.666666666666671</v>
      </c>
      <c r="W42" s="128">
        <v>66.666666666666671</v>
      </c>
      <c r="X42" s="128">
        <v>67.333333333333343</v>
      </c>
    </row>
    <row r="43" spans="2:24">
      <c r="J43" s="127">
        <v>41</v>
      </c>
      <c r="K43" s="102" t="s">
        <v>45</v>
      </c>
      <c r="L43" s="128">
        <v>88.769230769230788</v>
      </c>
      <c r="M43" s="128">
        <v>88.661417322834637</v>
      </c>
      <c r="N43" s="128">
        <v>75.911602209944746</v>
      </c>
      <c r="O43" s="128">
        <v>78.65921787709496</v>
      </c>
      <c r="P43" s="128">
        <v>88.491620111731848</v>
      </c>
      <c r="R43" s="127">
        <v>36</v>
      </c>
      <c r="S43" s="102" t="s">
        <v>34</v>
      </c>
      <c r="T43" s="128">
        <v>49.333333333333336</v>
      </c>
      <c r="U43" s="128">
        <v>54</v>
      </c>
      <c r="V43" s="128">
        <v>59.375</v>
      </c>
      <c r="W43" s="128">
        <v>76.774193548387103</v>
      </c>
      <c r="X43" s="128">
        <v>78.181818181818187</v>
      </c>
    </row>
    <row r="44" spans="2:24">
      <c r="B44" t="s">
        <v>151</v>
      </c>
      <c r="C44" s="7">
        <v>59.9</v>
      </c>
      <c r="D44" s="7">
        <v>62.4</v>
      </c>
      <c r="E44" s="7">
        <v>66.3</v>
      </c>
      <c r="F44" s="4">
        <f>AVERAGE(F2:F42)</f>
        <v>67.896108222511288</v>
      </c>
      <c r="G44" s="4">
        <f>AVERAGE(G2:G42)</f>
        <v>70.847932422228624</v>
      </c>
      <c r="R44" s="127">
        <v>37</v>
      </c>
      <c r="S44" s="102" t="s">
        <v>35</v>
      </c>
      <c r="T44" s="128">
        <v>47.272727272727273</v>
      </c>
      <c r="U44" s="128">
        <v>47.272727272727273</v>
      </c>
      <c r="V44" s="128">
        <v>65.454545454545453</v>
      </c>
      <c r="W44" s="128">
        <v>65.454545454545453</v>
      </c>
      <c r="X44" s="128">
        <v>67.692307692307693</v>
      </c>
    </row>
    <row r="45" spans="2:24">
      <c r="C45" s="7"/>
      <c r="D45" s="7"/>
      <c r="E45" s="7"/>
      <c r="R45" s="127">
        <v>38</v>
      </c>
      <c r="S45" s="102" t="s">
        <v>36</v>
      </c>
      <c r="T45" s="128">
        <v>50.476190476190482</v>
      </c>
      <c r="U45" s="128">
        <v>62.857142857142854</v>
      </c>
      <c r="V45" s="128">
        <v>70</v>
      </c>
      <c r="W45" s="128">
        <v>76.666666666666671</v>
      </c>
      <c r="X45" s="128">
        <v>65.18518518518519</v>
      </c>
    </row>
    <row r="46" spans="2:24">
      <c r="F46" s="9"/>
      <c r="R46" s="127">
        <v>39</v>
      </c>
      <c r="S46" s="102" t="s">
        <v>37</v>
      </c>
      <c r="T46" s="128">
        <v>61.111111111111114</v>
      </c>
      <c r="U46" s="128">
        <v>61.111111111111114</v>
      </c>
      <c r="V46" s="128">
        <v>86.666666666666671</v>
      </c>
      <c r="W46" s="128">
        <v>86.666666666666671</v>
      </c>
      <c r="X46" s="128">
        <v>86.666666666666671</v>
      </c>
    </row>
    <row r="47" spans="2:24">
      <c r="F47" s="9"/>
      <c r="R47" s="127">
        <v>40</v>
      </c>
      <c r="S47" s="102" t="s">
        <v>38</v>
      </c>
      <c r="T47" s="128">
        <v>52.121212121212125</v>
      </c>
      <c r="U47" s="128">
        <v>53.939393939393938</v>
      </c>
      <c r="V47" s="128">
        <v>60</v>
      </c>
      <c r="W47" s="128">
        <v>59.999999999999993</v>
      </c>
      <c r="X47" s="128">
        <v>60.975609756097555</v>
      </c>
    </row>
    <row r="48" spans="2:24">
      <c r="F48" s="9"/>
      <c r="R48" s="127">
        <v>41</v>
      </c>
      <c r="S48" s="102" t="s">
        <v>45</v>
      </c>
      <c r="T48" s="128">
        <v>88.769230769230788</v>
      </c>
      <c r="U48" s="128">
        <v>88.661417322834637</v>
      </c>
      <c r="V48" s="128">
        <v>75.911602209944746</v>
      </c>
      <c r="W48" s="128">
        <v>78.65921787709496</v>
      </c>
      <c r="X48" s="128">
        <v>88.491620111731848</v>
      </c>
    </row>
  </sheetData>
  <phoneticPr fontId="1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topLeftCell="H1" workbookViewId="0">
      <selection activeCell="AU46" sqref="AU46"/>
    </sheetView>
  </sheetViews>
  <sheetFormatPr defaultRowHeight="12"/>
  <cols>
    <col min="1" max="1" width="11" style="36" bestFit="1" customWidth="1"/>
    <col min="2" max="8" width="3.625" style="36" customWidth="1"/>
    <col min="9" max="9" width="4.625" style="36" customWidth="1"/>
    <col min="10" max="41" width="3.625" style="36" customWidth="1"/>
    <col min="42" max="42" width="3" style="36" bestFit="1" customWidth="1"/>
    <col min="43" max="43" width="5" style="36" bestFit="1" customWidth="1"/>
    <col min="44" max="46" width="3.25" style="36" bestFit="1" customWidth="1"/>
    <col min="47" max="47" width="5" style="36" bestFit="1" customWidth="1"/>
    <col min="48" max="51" width="4.125" style="36" bestFit="1" customWidth="1"/>
    <col min="52" max="52" width="5" style="36" bestFit="1" customWidth="1"/>
    <col min="53" max="53" width="9" style="36"/>
    <col min="54" max="57" width="4.125" style="36" bestFit="1" customWidth="1"/>
    <col min="58" max="58" width="3.25" style="36" bestFit="1" customWidth="1"/>
    <col min="59" max="16384" width="9" style="36"/>
  </cols>
  <sheetData>
    <row r="1" spans="1:58" ht="27" customHeight="1">
      <c r="A1" s="57"/>
      <c r="B1" s="137" t="s">
        <v>73</v>
      </c>
      <c r="C1" s="137"/>
      <c r="D1" s="137"/>
      <c r="E1" s="137"/>
      <c r="F1" s="137"/>
      <c r="G1" s="137" t="s">
        <v>74</v>
      </c>
      <c r="H1" s="137"/>
      <c r="I1" s="137"/>
      <c r="J1" s="137"/>
      <c r="K1" s="137"/>
      <c r="L1" s="137" t="s">
        <v>75</v>
      </c>
      <c r="M1" s="137"/>
      <c r="N1" s="137"/>
      <c r="O1" s="137"/>
      <c r="P1" s="137"/>
      <c r="Q1" s="137" t="s">
        <v>76</v>
      </c>
      <c r="R1" s="137"/>
      <c r="S1" s="137"/>
      <c r="T1" s="137"/>
      <c r="U1" s="137"/>
      <c r="V1" s="137" t="s">
        <v>77</v>
      </c>
      <c r="W1" s="137"/>
      <c r="X1" s="137"/>
      <c r="Y1" s="137"/>
      <c r="Z1" s="137"/>
      <c r="AA1" s="137" t="s">
        <v>78</v>
      </c>
      <c r="AB1" s="137"/>
      <c r="AC1" s="137"/>
      <c r="AD1" s="137"/>
      <c r="AE1" s="137"/>
      <c r="AF1" s="137" t="s">
        <v>79</v>
      </c>
      <c r="AG1" s="137"/>
      <c r="AH1" s="137"/>
      <c r="AI1" s="137"/>
      <c r="AJ1" s="137"/>
      <c r="AK1" s="137" t="s">
        <v>80</v>
      </c>
      <c r="AL1" s="137"/>
      <c r="AM1" s="137"/>
      <c r="AN1" s="137"/>
      <c r="AO1" s="137"/>
      <c r="AP1" s="138" t="s">
        <v>81</v>
      </c>
      <c r="AQ1" s="139"/>
      <c r="AR1" s="139"/>
      <c r="AS1" s="139"/>
      <c r="AT1" s="140"/>
      <c r="AU1" s="137" t="s">
        <v>82</v>
      </c>
      <c r="AV1" s="137"/>
      <c r="AW1" s="137"/>
      <c r="AX1" s="137"/>
      <c r="AY1" s="137"/>
      <c r="AZ1" s="35"/>
    </row>
    <row r="2" spans="1:58">
      <c r="A2" s="57"/>
      <c r="B2" s="57"/>
      <c r="C2" s="137" t="s">
        <v>83</v>
      </c>
      <c r="D2" s="137"/>
      <c r="E2" s="137"/>
      <c r="F2" s="137"/>
      <c r="G2" s="57"/>
      <c r="H2" s="137" t="s">
        <v>83</v>
      </c>
      <c r="I2" s="137"/>
      <c r="J2" s="137"/>
      <c r="K2" s="137"/>
      <c r="L2" s="57"/>
      <c r="M2" s="137" t="s">
        <v>83</v>
      </c>
      <c r="N2" s="137"/>
      <c r="O2" s="137"/>
      <c r="P2" s="137"/>
      <c r="Q2" s="57"/>
      <c r="R2" s="137" t="s">
        <v>83</v>
      </c>
      <c r="S2" s="137"/>
      <c r="T2" s="137"/>
      <c r="U2" s="137"/>
      <c r="V2" s="57"/>
      <c r="W2" s="137" t="s">
        <v>83</v>
      </c>
      <c r="X2" s="137"/>
      <c r="Y2" s="137"/>
      <c r="Z2" s="137"/>
      <c r="AA2" s="57"/>
      <c r="AB2" s="137" t="s">
        <v>83</v>
      </c>
      <c r="AC2" s="137"/>
      <c r="AD2" s="137"/>
      <c r="AE2" s="137"/>
      <c r="AF2" s="57"/>
      <c r="AG2" s="137" t="s">
        <v>83</v>
      </c>
      <c r="AH2" s="137"/>
      <c r="AI2" s="137"/>
      <c r="AJ2" s="137"/>
      <c r="AK2" s="57"/>
      <c r="AL2" s="137" t="s">
        <v>83</v>
      </c>
      <c r="AM2" s="137"/>
      <c r="AN2" s="137"/>
      <c r="AO2" s="137"/>
      <c r="AU2" s="57"/>
      <c r="AV2" s="137" t="s">
        <v>83</v>
      </c>
      <c r="AW2" s="137"/>
      <c r="AX2" s="137"/>
      <c r="AY2" s="137"/>
      <c r="AZ2" s="35"/>
      <c r="BB2" s="138" t="s">
        <v>119</v>
      </c>
      <c r="BC2" s="139"/>
      <c r="BD2" s="139"/>
      <c r="BE2" s="139"/>
      <c r="BF2" s="140"/>
    </row>
    <row r="3" spans="1:58" ht="97.5">
      <c r="A3" s="57" t="s">
        <v>84</v>
      </c>
      <c r="B3" s="37" t="s">
        <v>40</v>
      </c>
      <c r="C3" s="37" t="s">
        <v>41</v>
      </c>
      <c r="D3" s="37" t="s">
        <v>42</v>
      </c>
      <c r="E3" s="37" t="s">
        <v>43</v>
      </c>
      <c r="F3" s="37" t="s">
        <v>44</v>
      </c>
      <c r="G3" s="37" t="s">
        <v>40</v>
      </c>
      <c r="H3" s="37" t="s">
        <v>41</v>
      </c>
      <c r="I3" s="37" t="s">
        <v>42</v>
      </c>
      <c r="J3" s="37" t="s">
        <v>43</v>
      </c>
      <c r="K3" s="37" t="s">
        <v>44</v>
      </c>
      <c r="L3" s="37" t="s">
        <v>40</v>
      </c>
      <c r="M3" s="37" t="s">
        <v>41</v>
      </c>
      <c r="N3" s="37" t="s">
        <v>42</v>
      </c>
      <c r="O3" s="37" t="s">
        <v>43</v>
      </c>
      <c r="P3" s="37" t="s">
        <v>44</v>
      </c>
      <c r="Q3" s="37" t="s">
        <v>40</v>
      </c>
      <c r="R3" s="37" t="s">
        <v>41</v>
      </c>
      <c r="S3" s="37" t="s">
        <v>42</v>
      </c>
      <c r="T3" s="37" t="s">
        <v>43</v>
      </c>
      <c r="U3" s="37" t="s">
        <v>44</v>
      </c>
      <c r="V3" s="37" t="s">
        <v>40</v>
      </c>
      <c r="W3" s="37" t="s">
        <v>41</v>
      </c>
      <c r="X3" s="37" t="s">
        <v>42</v>
      </c>
      <c r="Y3" s="37" t="s">
        <v>43</v>
      </c>
      <c r="Z3" s="37" t="s">
        <v>44</v>
      </c>
      <c r="AA3" s="37" t="s">
        <v>40</v>
      </c>
      <c r="AB3" s="38" t="s">
        <v>85</v>
      </c>
      <c r="AC3" s="38" t="s">
        <v>86</v>
      </c>
      <c r="AD3" s="38" t="s">
        <v>87</v>
      </c>
      <c r="AE3" s="38" t="s">
        <v>88</v>
      </c>
      <c r="AF3" s="37" t="s">
        <v>40</v>
      </c>
      <c r="AG3" s="38" t="s">
        <v>85</v>
      </c>
      <c r="AH3" s="38" t="s">
        <v>86</v>
      </c>
      <c r="AI3" s="38" t="s">
        <v>87</v>
      </c>
      <c r="AJ3" s="38" t="s">
        <v>88</v>
      </c>
      <c r="AK3" s="37" t="s">
        <v>40</v>
      </c>
      <c r="AL3" s="38" t="s">
        <v>85</v>
      </c>
      <c r="AM3" s="38" t="s">
        <v>86</v>
      </c>
      <c r="AN3" s="38" t="s">
        <v>87</v>
      </c>
      <c r="AO3" s="38" t="s">
        <v>88</v>
      </c>
      <c r="AP3" s="37" t="s">
        <v>40</v>
      </c>
      <c r="AQ3" s="38" t="s">
        <v>85</v>
      </c>
      <c r="AR3" s="38" t="s">
        <v>86</v>
      </c>
      <c r="AS3" s="38" t="s">
        <v>87</v>
      </c>
      <c r="AT3" s="38" t="s">
        <v>88</v>
      </c>
      <c r="AU3" s="37" t="s">
        <v>40</v>
      </c>
      <c r="AV3" s="38" t="s">
        <v>85</v>
      </c>
      <c r="AW3" s="38" t="s">
        <v>86</v>
      </c>
      <c r="AX3" s="38" t="s">
        <v>87</v>
      </c>
      <c r="AY3" s="38" t="s">
        <v>88</v>
      </c>
      <c r="AZ3" s="38" t="s">
        <v>89</v>
      </c>
      <c r="BB3" s="37" t="s">
        <v>40</v>
      </c>
      <c r="BC3" s="37" t="s">
        <v>41</v>
      </c>
      <c r="BD3" s="37" t="s">
        <v>42</v>
      </c>
      <c r="BE3" s="37" t="s">
        <v>43</v>
      </c>
      <c r="BF3" s="37" t="s">
        <v>44</v>
      </c>
    </row>
    <row r="4" spans="1:58" ht="13.5">
      <c r="A4" s="57" t="s">
        <v>45</v>
      </c>
      <c r="B4" s="57">
        <f>SUM(C4:F4)</f>
        <v>8</v>
      </c>
      <c r="C4" s="37"/>
      <c r="D4" s="37"/>
      <c r="E4" s="37">
        <v>8</v>
      </c>
      <c r="F4" s="37"/>
      <c r="G4" s="57">
        <f t="shared" ref="G4:G44" si="0">SUM(H4:K4)</f>
        <v>19</v>
      </c>
      <c r="H4" s="37">
        <v>4</v>
      </c>
      <c r="I4" s="39">
        <v>12</v>
      </c>
      <c r="J4" s="37">
        <v>3</v>
      </c>
      <c r="K4" s="37"/>
      <c r="L4" s="57">
        <f t="shared" ref="L4:L44" si="1">SUM(M4:P4)</f>
        <v>3</v>
      </c>
      <c r="M4" s="37"/>
      <c r="N4" s="37">
        <v>1</v>
      </c>
      <c r="O4" s="37">
        <v>2</v>
      </c>
      <c r="P4" s="37"/>
      <c r="Q4" s="57">
        <f t="shared" ref="Q4:Q44" si="2">SUM(R4:U4)</f>
        <v>7</v>
      </c>
      <c r="R4" s="37">
        <v>3</v>
      </c>
      <c r="S4" s="37">
        <v>4</v>
      </c>
      <c r="T4" s="37"/>
      <c r="U4" s="37"/>
      <c r="V4" s="57">
        <f t="shared" ref="V4:V44" si="3">SUM(W4:Z4)</f>
        <v>2</v>
      </c>
      <c r="W4" s="37">
        <v>1</v>
      </c>
      <c r="X4" s="37"/>
      <c r="Y4" s="37">
        <v>1</v>
      </c>
      <c r="Z4" s="37"/>
      <c r="AA4" s="57">
        <f t="shared" ref="AA4:AA44" si="4">SUM(AB4:AE4)</f>
        <v>0</v>
      </c>
      <c r="AB4" s="35"/>
      <c r="AC4" s="35"/>
      <c r="AD4" s="35"/>
      <c r="AE4" s="35"/>
      <c r="AF4" s="57">
        <f>SUM(AG4:AJ4)</f>
        <v>0</v>
      </c>
      <c r="AG4" s="35"/>
      <c r="AH4" s="35"/>
      <c r="AI4" s="35"/>
      <c r="AJ4" s="35"/>
      <c r="AK4" s="57">
        <f>SUM(AL4:AO4)</f>
        <v>0</v>
      </c>
      <c r="AL4" s="35"/>
      <c r="AM4" s="35"/>
      <c r="AN4" s="35"/>
      <c r="AO4" s="35"/>
      <c r="AP4" s="57">
        <f>SUM(AQ4:AT4)</f>
        <v>91</v>
      </c>
      <c r="AQ4" s="35">
        <v>91</v>
      </c>
      <c r="AR4" s="35"/>
      <c r="AS4" s="35"/>
      <c r="AT4" s="35"/>
      <c r="AU4" s="35">
        <f>B4+G4+L4+Q4+V4+AA4+AF4+AK4+AP4</f>
        <v>130</v>
      </c>
      <c r="AV4" s="35">
        <f t="shared" ref="AV4:AY19" si="5">C4+H4+M4+R4+W4+AB4+AG4+AL4+AQ4</f>
        <v>99</v>
      </c>
      <c r="AW4" s="35">
        <f t="shared" si="5"/>
        <v>17</v>
      </c>
      <c r="AX4" s="35">
        <f t="shared" si="5"/>
        <v>14</v>
      </c>
      <c r="AY4" s="35">
        <f t="shared" si="5"/>
        <v>0</v>
      </c>
      <c r="AZ4" s="40">
        <f>AV4*100/$AU4+AW4*80/$AU4+AX4*20/$AU4</f>
        <v>88.769230769230788</v>
      </c>
      <c r="BB4" s="56">
        <f>AA4+AF4+AK4+AP4</f>
        <v>91</v>
      </c>
      <c r="BC4" s="56">
        <f t="shared" ref="BC4:BF19" si="6">AB4+AG4+AL4+AQ4</f>
        <v>91</v>
      </c>
      <c r="BD4" s="56">
        <f t="shared" si="6"/>
        <v>0</v>
      </c>
      <c r="BE4" s="56">
        <f t="shared" si="6"/>
        <v>0</v>
      </c>
      <c r="BF4" s="56">
        <f>AE4+AJ4+AO4+AT4</f>
        <v>0</v>
      </c>
    </row>
    <row r="5" spans="1:58">
      <c r="A5" s="57" t="s">
        <v>39</v>
      </c>
      <c r="B5" s="57">
        <f t="shared" ref="B5:B44" si="7">SUM(C5:F5)</f>
        <v>16</v>
      </c>
      <c r="C5" s="57"/>
      <c r="D5" s="57">
        <v>5</v>
      </c>
      <c r="E5" s="57">
        <v>11</v>
      </c>
      <c r="F5" s="57"/>
      <c r="G5" s="57">
        <f t="shared" si="0"/>
        <v>79</v>
      </c>
      <c r="H5" s="57">
        <v>21</v>
      </c>
      <c r="I5" s="57">
        <v>10</v>
      </c>
      <c r="J5" s="57">
        <v>25</v>
      </c>
      <c r="K5" s="57">
        <v>23</v>
      </c>
      <c r="L5" s="57">
        <f t="shared" si="1"/>
        <v>6</v>
      </c>
      <c r="M5" s="57"/>
      <c r="N5" s="57">
        <v>6</v>
      </c>
      <c r="O5" s="57"/>
      <c r="P5" s="57"/>
      <c r="Q5" s="57">
        <f t="shared" si="2"/>
        <v>6</v>
      </c>
      <c r="R5" s="57">
        <v>1</v>
      </c>
      <c r="S5" s="57">
        <v>4</v>
      </c>
      <c r="T5" s="57">
        <v>1</v>
      </c>
      <c r="U5" s="57"/>
      <c r="V5" s="57">
        <f t="shared" si="3"/>
        <v>2</v>
      </c>
      <c r="W5" s="57">
        <v>1</v>
      </c>
      <c r="X5" s="57">
        <v>1</v>
      </c>
      <c r="Y5" s="57"/>
      <c r="Z5" s="57"/>
      <c r="AA5" s="57">
        <f t="shared" si="4"/>
        <v>0</v>
      </c>
      <c r="AB5" s="58"/>
      <c r="AC5" s="58"/>
      <c r="AD5" s="58"/>
      <c r="AE5" s="58"/>
      <c r="AF5" s="58">
        <f>SUM(AG5:AJ5)</f>
        <v>53</v>
      </c>
      <c r="AG5" s="58">
        <v>53</v>
      </c>
      <c r="AH5" s="58"/>
      <c r="AI5" s="58"/>
      <c r="AJ5" s="58"/>
      <c r="AK5" s="58">
        <f>SUM(AL5:AO5)</f>
        <v>21</v>
      </c>
      <c r="AL5" s="58">
        <v>21</v>
      </c>
      <c r="AM5" s="58"/>
      <c r="AN5" s="58"/>
      <c r="AO5" s="58"/>
      <c r="AP5" s="35"/>
      <c r="AQ5" s="35"/>
      <c r="AR5" s="35"/>
      <c r="AS5" s="35"/>
      <c r="AT5" s="35"/>
      <c r="AU5" s="35">
        <f>B5+G5+L5+Q5+V5+AA5+AF5+AK5+AP5</f>
        <v>183</v>
      </c>
      <c r="AV5" s="35">
        <f t="shared" si="5"/>
        <v>97</v>
      </c>
      <c r="AW5" s="35">
        <f t="shared" si="5"/>
        <v>26</v>
      </c>
      <c r="AX5" s="35">
        <f t="shared" si="5"/>
        <v>37</v>
      </c>
      <c r="AY5" s="35">
        <f t="shared" si="5"/>
        <v>23</v>
      </c>
      <c r="AZ5" s="40">
        <f>AV5*100/$AU5+AW5*80/$AU5+AX5*20/$AU5</f>
        <v>68.41530054644808</v>
      </c>
      <c r="BB5" s="56">
        <f t="shared" ref="BB5:BF44" si="8">AA5+AF5+AK5+AP5</f>
        <v>74</v>
      </c>
      <c r="BC5" s="56">
        <f t="shared" si="6"/>
        <v>74</v>
      </c>
      <c r="BD5" s="56">
        <f t="shared" si="6"/>
        <v>0</v>
      </c>
      <c r="BE5" s="56">
        <f t="shared" si="6"/>
        <v>0</v>
      </c>
      <c r="BF5" s="56">
        <f t="shared" si="6"/>
        <v>0</v>
      </c>
    </row>
    <row r="6" spans="1:58">
      <c r="A6" s="57" t="s">
        <v>0</v>
      </c>
      <c r="B6" s="57">
        <f t="shared" si="7"/>
        <v>1</v>
      </c>
      <c r="C6" s="57"/>
      <c r="D6" s="57"/>
      <c r="E6" s="57">
        <v>1</v>
      </c>
      <c r="F6" s="57"/>
      <c r="G6" s="57">
        <f t="shared" si="0"/>
        <v>2</v>
      </c>
      <c r="H6" s="57"/>
      <c r="I6" s="57"/>
      <c r="J6" s="57">
        <v>2</v>
      </c>
      <c r="K6" s="57"/>
      <c r="L6" s="57">
        <f t="shared" si="1"/>
        <v>2</v>
      </c>
      <c r="M6" s="57"/>
      <c r="N6" s="57"/>
      <c r="O6" s="57"/>
      <c r="P6" s="57">
        <v>2</v>
      </c>
      <c r="Q6" s="57">
        <f t="shared" si="2"/>
        <v>2</v>
      </c>
      <c r="R6" s="57"/>
      <c r="S6" s="57"/>
      <c r="T6" s="57"/>
      <c r="U6" s="57">
        <v>2</v>
      </c>
      <c r="V6" s="57">
        <f t="shared" si="3"/>
        <v>1</v>
      </c>
      <c r="W6" s="57"/>
      <c r="X6" s="57"/>
      <c r="Y6" s="57">
        <v>1</v>
      </c>
      <c r="Z6" s="57"/>
      <c r="AA6" s="57">
        <f t="shared" si="4"/>
        <v>0</v>
      </c>
      <c r="AB6" s="58"/>
      <c r="AC6" s="58"/>
      <c r="AD6" s="58"/>
      <c r="AE6" s="58"/>
      <c r="AF6" s="58">
        <f t="shared" ref="AF6:AF44" si="9">SUM(AG6:AJ6)</f>
        <v>7</v>
      </c>
      <c r="AG6" s="58">
        <v>7</v>
      </c>
      <c r="AH6" s="58"/>
      <c r="AI6" s="58"/>
      <c r="AJ6" s="58"/>
      <c r="AK6" s="58">
        <f t="shared" ref="AK6:AK44" si="10">SUM(AL6:AO6)</f>
        <v>3</v>
      </c>
      <c r="AL6" s="58">
        <v>3</v>
      </c>
      <c r="AM6" s="58"/>
      <c r="AN6" s="58"/>
      <c r="AO6" s="58"/>
      <c r="AP6" s="35"/>
      <c r="AQ6" s="35"/>
      <c r="AR6" s="35"/>
      <c r="AS6" s="35"/>
      <c r="AT6" s="35"/>
      <c r="AU6" s="35">
        <f t="shared" ref="AU6:AY44" si="11">B6+G6+L6+Q6+V6+AA6+AF6+AK6+AP6</f>
        <v>18</v>
      </c>
      <c r="AV6" s="35">
        <f t="shared" si="5"/>
        <v>10</v>
      </c>
      <c r="AW6" s="35">
        <f t="shared" si="5"/>
        <v>0</v>
      </c>
      <c r="AX6" s="35">
        <f t="shared" si="5"/>
        <v>4</v>
      </c>
      <c r="AY6" s="35">
        <f t="shared" si="5"/>
        <v>4</v>
      </c>
      <c r="AZ6" s="40">
        <f t="shared" ref="AZ6:AZ44" si="12">AV6*100/$AU6+AW6*80/$AU6+AX6*20/$AU6</f>
        <v>60</v>
      </c>
      <c r="BB6" s="56">
        <f t="shared" si="8"/>
        <v>10</v>
      </c>
      <c r="BC6" s="56">
        <f t="shared" si="6"/>
        <v>10</v>
      </c>
      <c r="BD6" s="56">
        <f t="shared" si="6"/>
        <v>0</v>
      </c>
      <c r="BE6" s="56">
        <f t="shared" si="6"/>
        <v>0</v>
      </c>
      <c r="BF6" s="56">
        <f t="shared" si="6"/>
        <v>0</v>
      </c>
    </row>
    <row r="7" spans="1:58">
      <c r="A7" s="57" t="s">
        <v>1</v>
      </c>
      <c r="B7" s="57">
        <f t="shared" si="7"/>
        <v>1</v>
      </c>
      <c r="C7" s="57"/>
      <c r="D7" s="57"/>
      <c r="E7" s="57">
        <v>1</v>
      </c>
      <c r="F7" s="57"/>
      <c r="G7" s="57">
        <f t="shared" si="0"/>
        <v>3</v>
      </c>
      <c r="H7" s="57">
        <v>1</v>
      </c>
      <c r="I7" s="57"/>
      <c r="J7" s="57">
        <v>1</v>
      </c>
      <c r="K7" s="57">
        <v>1</v>
      </c>
      <c r="L7" s="57">
        <f t="shared" si="1"/>
        <v>0</v>
      </c>
      <c r="M7" s="57"/>
      <c r="N7" s="57"/>
      <c r="O7" s="57"/>
      <c r="P7" s="57"/>
      <c r="Q7" s="57">
        <f t="shared" si="2"/>
        <v>1</v>
      </c>
      <c r="R7" s="57"/>
      <c r="S7" s="57"/>
      <c r="T7" s="57"/>
      <c r="U7" s="57">
        <v>1</v>
      </c>
      <c r="V7" s="57">
        <f t="shared" si="3"/>
        <v>1</v>
      </c>
      <c r="W7" s="57"/>
      <c r="X7" s="57"/>
      <c r="Y7" s="57">
        <v>1</v>
      </c>
      <c r="Z7" s="57"/>
      <c r="AA7" s="57">
        <f t="shared" si="4"/>
        <v>0</v>
      </c>
      <c r="AB7" s="58"/>
      <c r="AC7" s="58"/>
      <c r="AD7" s="58"/>
      <c r="AE7" s="58"/>
      <c r="AF7" s="58">
        <f t="shared" si="9"/>
        <v>1</v>
      </c>
      <c r="AG7" s="58">
        <v>1</v>
      </c>
      <c r="AH7" s="58"/>
      <c r="AI7" s="58"/>
      <c r="AJ7" s="58"/>
      <c r="AK7" s="58">
        <f t="shared" si="10"/>
        <v>1</v>
      </c>
      <c r="AL7" s="58"/>
      <c r="AM7" s="58">
        <v>1</v>
      </c>
      <c r="AN7" s="58"/>
      <c r="AO7" s="58"/>
      <c r="AP7" s="35"/>
      <c r="AQ7" s="35"/>
      <c r="AR7" s="35"/>
      <c r="AS7" s="35"/>
      <c r="AT7" s="35"/>
      <c r="AU7" s="35">
        <f t="shared" si="11"/>
        <v>8</v>
      </c>
      <c r="AV7" s="35">
        <f t="shared" si="5"/>
        <v>2</v>
      </c>
      <c r="AW7" s="35">
        <f t="shared" si="5"/>
        <v>1</v>
      </c>
      <c r="AX7" s="35">
        <f t="shared" si="5"/>
        <v>3</v>
      </c>
      <c r="AY7" s="35">
        <f t="shared" si="5"/>
        <v>2</v>
      </c>
      <c r="AZ7" s="40">
        <f t="shared" si="12"/>
        <v>42.5</v>
      </c>
      <c r="BB7" s="56">
        <f t="shared" si="8"/>
        <v>2</v>
      </c>
      <c r="BC7" s="56">
        <f t="shared" si="6"/>
        <v>1</v>
      </c>
      <c r="BD7" s="56">
        <f t="shared" si="6"/>
        <v>1</v>
      </c>
      <c r="BE7" s="56">
        <f t="shared" si="6"/>
        <v>0</v>
      </c>
      <c r="BF7" s="56">
        <f t="shared" si="6"/>
        <v>0</v>
      </c>
    </row>
    <row r="8" spans="1:58">
      <c r="A8" s="57" t="s">
        <v>2</v>
      </c>
      <c r="B8" s="57">
        <f t="shared" si="7"/>
        <v>1</v>
      </c>
      <c r="C8" s="57"/>
      <c r="D8" s="57"/>
      <c r="E8" s="57">
        <v>1</v>
      </c>
      <c r="F8" s="57"/>
      <c r="G8" s="57">
        <f t="shared" si="0"/>
        <v>1</v>
      </c>
      <c r="H8" s="57"/>
      <c r="I8" s="57"/>
      <c r="J8" s="57">
        <v>1</v>
      </c>
      <c r="K8" s="57"/>
      <c r="L8" s="57">
        <f t="shared" si="1"/>
        <v>1</v>
      </c>
      <c r="M8" s="57"/>
      <c r="N8" s="57"/>
      <c r="O8" s="57">
        <v>1</v>
      </c>
      <c r="P8" s="57"/>
      <c r="Q8" s="57">
        <f t="shared" si="2"/>
        <v>1</v>
      </c>
      <c r="R8" s="57"/>
      <c r="S8" s="57"/>
      <c r="T8" s="57">
        <v>1</v>
      </c>
      <c r="U8" s="57"/>
      <c r="V8" s="57">
        <f t="shared" si="3"/>
        <v>0</v>
      </c>
      <c r="W8" s="57"/>
      <c r="X8" s="57"/>
      <c r="Y8" s="57"/>
      <c r="Z8" s="57"/>
      <c r="AA8" s="57">
        <f t="shared" si="4"/>
        <v>0</v>
      </c>
      <c r="AB8" s="58"/>
      <c r="AC8" s="58"/>
      <c r="AD8" s="58"/>
      <c r="AE8" s="58"/>
      <c r="AF8" s="58">
        <f t="shared" si="9"/>
        <v>1</v>
      </c>
      <c r="AG8" s="58">
        <v>1</v>
      </c>
      <c r="AH8" s="58"/>
      <c r="AI8" s="58"/>
      <c r="AJ8" s="58"/>
      <c r="AK8" s="58">
        <f t="shared" si="10"/>
        <v>1</v>
      </c>
      <c r="AL8" s="58">
        <v>1</v>
      </c>
      <c r="AM8" s="58"/>
      <c r="AN8" s="58"/>
      <c r="AO8" s="58"/>
      <c r="AP8" s="35"/>
      <c r="AQ8" s="35"/>
      <c r="AR8" s="35"/>
      <c r="AS8" s="35"/>
      <c r="AT8" s="35"/>
      <c r="AU8" s="35">
        <f t="shared" si="11"/>
        <v>6</v>
      </c>
      <c r="AV8" s="35">
        <f t="shared" si="5"/>
        <v>2</v>
      </c>
      <c r="AW8" s="35">
        <f t="shared" si="5"/>
        <v>0</v>
      </c>
      <c r="AX8" s="35">
        <f t="shared" si="5"/>
        <v>4</v>
      </c>
      <c r="AY8" s="35">
        <f t="shared" si="5"/>
        <v>0</v>
      </c>
      <c r="AZ8" s="40">
        <f t="shared" si="12"/>
        <v>46.666666666666671</v>
      </c>
      <c r="BB8" s="56">
        <f t="shared" si="8"/>
        <v>2</v>
      </c>
      <c r="BC8" s="56">
        <f t="shared" si="6"/>
        <v>2</v>
      </c>
      <c r="BD8" s="56">
        <f t="shared" si="6"/>
        <v>0</v>
      </c>
      <c r="BE8" s="56">
        <f t="shared" si="6"/>
        <v>0</v>
      </c>
      <c r="BF8" s="56">
        <f t="shared" si="6"/>
        <v>0</v>
      </c>
    </row>
    <row r="9" spans="1:58">
      <c r="A9" s="57" t="s">
        <v>3</v>
      </c>
      <c r="B9" s="57">
        <f t="shared" si="7"/>
        <v>3</v>
      </c>
      <c r="C9" s="57"/>
      <c r="D9" s="57"/>
      <c r="E9" s="57">
        <v>3</v>
      </c>
      <c r="F9" s="57"/>
      <c r="G9" s="57">
        <f t="shared" si="0"/>
        <v>9</v>
      </c>
      <c r="H9" s="57"/>
      <c r="I9" s="57">
        <v>4</v>
      </c>
      <c r="J9" s="57">
        <v>4</v>
      </c>
      <c r="K9" s="57">
        <v>1</v>
      </c>
      <c r="L9" s="57">
        <f t="shared" si="1"/>
        <v>3</v>
      </c>
      <c r="M9" s="57"/>
      <c r="N9" s="57">
        <v>2</v>
      </c>
      <c r="O9" s="57"/>
      <c r="P9" s="57">
        <v>1</v>
      </c>
      <c r="Q9" s="57">
        <f t="shared" si="2"/>
        <v>2</v>
      </c>
      <c r="R9" s="57"/>
      <c r="S9" s="57"/>
      <c r="T9" s="57"/>
      <c r="U9" s="57">
        <v>2</v>
      </c>
      <c r="V9" s="57">
        <f t="shared" si="3"/>
        <v>2</v>
      </c>
      <c r="W9" s="57">
        <v>1</v>
      </c>
      <c r="X9" s="57">
        <v>1</v>
      </c>
      <c r="Y9" s="57"/>
      <c r="Z9" s="57"/>
      <c r="AA9" s="57">
        <f t="shared" si="4"/>
        <v>0</v>
      </c>
      <c r="AB9" s="58"/>
      <c r="AC9" s="58"/>
      <c r="AD9" s="58"/>
      <c r="AE9" s="58"/>
      <c r="AF9" s="58">
        <f t="shared" si="9"/>
        <v>3</v>
      </c>
      <c r="AG9" s="58">
        <v>2</v>
      </c>
      <c r="AH9" s="58"/>
      <c r="AI9" s="58">
        <v>1</v>
      </c>
      <c r="AJ9" s="58"/>
      <c r="AK9" s="58">
        <f t="shared" si="10"/>
        <v>3</v>
      </c>
      <c r="AL9" s="58">
        <v>1</v>
      </c>
      <c r="AM9" s="58">
        <v>1</v>
      </c>
      <c r="AN9" s="58">
        <v>1</v>
      </c>
      <c r="AO9" s="58"/>
      <c r="AP9" s="35"/>
      <c r="AQ9" s="35"/>
      <c r="AR9" s="35"/>
      <c r="AS9" s="35"/>
      <c r="AT9" s="35"/>
      <c r="AU9" s="35">
        <f t="shared" si="11"/>
        <v>25</v>
      </c>
      <c r="AV9" s="35">
        <f t="shared" si="5"/>
        <v>4</v>
      </c>
      <c r="AW9" s="35">
        <f t="shared" si="5"/>
        <v>8</v>
      </c>
      <c r="AX9" s="35">
        <f t="shared" si="5"/>
        <v>9</v>
      </c>
      <c r="AY9" s="35">
        <f t="shared" si="5"/>
        <v>4</v>
      </c>
      <c r="AZ9" s="40">
        <f t="shared" si="12"/>
        <v>48.800000000000004</v>
      </c>
      <c r="BB9" s="56">
        <f t="shared" si="8"/>
        <v>6</v>
      </c>
      <c r="BC9" s="56">
        <f t="shared" si="6"/>
        <v>3</v>
      </c>
      <c r="BD9" s="56">
        <f t="shared" si="6"/>
        <v>1</v>
      </c>
      <c r="BE9" s="56">
        <f t="shared" si="6"/>
        <v>2</v>
      </c>
      <c r="BF9" s="56">
        <f t="shared" si="6"/>
        <v>0</v>
      </c>
    </row>
    <row r="10" spans="1:58">
      <c r="A10" s="57" t="s">
        <v>4</v>
      </c>
      <c r="B10" s="57">
        <f t="shared" si="7"/>
        <v>18</v>
      </c>
      <c r="C10" s="57"/>
      <c r="D10" s="57">
        <v>7</v>
      </c>
      <c r="E10" s="57">
        <v>9</v>
      </c>
      <c r="F10" s="57">
        <v>2</v>
      </c>
      <c r="G10" s="57">
        <f t="shared" si="0"/>
        <v>38</v>
      </c>
      <c r="H10" s="57">
        <v>3</v>
      </c>
      <c r="I10" s="57">
        <v>3</v>
      </c>
      <c r="J10" s="57">
        <v>10</v>
      </c>
      <c r="K10" s="57">
        <v>22</v>
      </c>
      <c r="L10" s="57">
        <f t="shared" si="1"/>
        <v>8</v>
      </c>
      <c r="M10" s="57">
        <v>1</v>
      </c>
      <c r="N10" s="57">
        <v>2</v>
      </c>
      <c r="O10" s="57">
        <v>4</v>
      </c>
      <c r="P10" s="57">
        <v>1</v>
      </c>
      <c r="Q10" s="57">
        <f t="shared" si="2"/>
        <v>8</v>
      </c>
      <c r="R10" s="57"/>
      <c r="S10" s="57">
        <v>2</v>
      </c>
      <c r="T10" s="57">
        <v>1</v>
      </c>
      <c r="U10" s="57">
        <v>5</v>
      </c>
      <c r="V10" s="57">
        <f t="shared" si="3"/>
        <v>3</v>
      </c>
      <c r="W10" s="57">
        <v>2</v>
      </c>
      <c r="X10" s="57">
        <v>1</v>
      </c>
      <c r="Y10" s="57"/>
      <c r="Z10" s="57"/>
      <c r="AA10" s="57">
        <f t="shared" si="4"/>
        <v>0</v>
      </c>
      <c r="AB10" s="58"/>
      <c r="AC10" s="58"/>
      <c r="AD10" s="58"/>
      <c r="AE10" s="58"/>
      <c r="AF10" s="58">
        <f t="shared" si="9"/>
        <v>18</v>
      </c>
      <c r="AG10" s="58">
        <v>3</v>
      </c>
      <c r="AH10" s="58">
        <v>1</v>
      </c>
      <c r="AI10" s="58">
        <v>14</v>
      </c>
      <c r="AJ10" s="58"/>
      <c r="AK10" s="58">
        <f t="shared" si="10"/>
        <v>7</v>
      </c>
      <c r="AL10" s="58">
        <v>1</v>
      </c>
      <c r="AM10" s="58"/>
      <c r="AN10" s="58">
        <v>6</v>
      </c>
      <c r="AO10" s="58"/>
      <c r="AP10" s="35"/>
      <c r="AQ10" s="35"/>
      <c r="AR10" s="35"/>
      <c r="AS10" s="35"/>
      <c r="AT10" s="35"/>
      <c r="AU10" s="35">
        <f t="shared" si="11"/>
        <v>100</v>
      </c>
      <c r="AV10" s="35">
        <f t="shared" si="5"/>
        <v>10</v>
      </c>
      <c r="AW10" s="35">
        <f t="shared" si="5"/>
        <v>16</v>
      </c>
      <c r="AX10" s="35">
        <f t="shared" si="5"/>
        <v>44</v>
      </c>
      <c r="AY10" s="35">
        <f t="shared" si="5"/>
        <v>30</v>
      </c>
      <c r="AZ10" s="40">
        <f t="shared" si="12"/>
        <v>31.6</v>
      </c>
      <c r="BB10" s="56">
        <f t="shared" si="8"/>
        <v>25</v>
      </c>
      <c r="BC10" s="56">
        <f t="shared" si="6"/>
        <v>4</v>
      </c>
      <c r="BD10" s="56">
        <f t="shared" si="6"/>
        <v>1</v>
      </c>
      <c r="BE10" s="56">
        <f t="shared" si="6"/>
        <v>20</v>
      </c>
      <c r="BF10" s="56">
        <f t="shared" si="6"/>
        <v>0</v>
      </c>
    </row>
    <row r="11" spans="1:58">
      <c r="A11" s="57" t="s">
        <v>5</v>
      </c>
      <c r="B11" s="57">
        <f t="shared" si="7"/>
        <v>5</v>
      </c>
      <c r="C11" s="57"/>
      <c r="D11" s="57"/>
      <c r="E11" s="57">
        <v>5</v>
      </c>
      <c r="F11" s="57"/>
      <c r="G11" s="57">
        <f t="shared" si="0"/>
        <v>33</v>
      </c>
      <c r="H11" s="57"/>
      <c r="I11" s="57"/>
      <c r="J11" s="57">
        <v>28</v>
      </c>
      <c r="K11" s="57">
        <v>5</v>
      </c>
      <c r="L11" s="57">
        <f t="shared" si="1"/>
        <v>8</v>
      </c>
      <c r="M11" s="57"/>
      <c r="N11" s="57"/>
      <c r="O11" s="57">
        <v>8</v>
      </c>
      <c r="P11" s="57"/>
      <c r="Q11" s="57">
        <f t="shared" si="2"/>
        <v>9</v>
      </c>
      <c r="R11" s="57"/>
      <c r="S11" s="57"/>
      <c r="T11" s="57"/>
      <c r="U11" s="57">
        <v>9</v>
      </c>
      <c r="V11" s="57">
        <f t="shared" si="3"/>
        <v>1</v>
      </c>
      <c r="W11" s="57"/>
      <c r="X11" s="57"/>
      <c r="Y11" s="57">
        <v>1</v>
      </c>
      <c r="Z11" s="57"/>
      <c r="AA11" s="57">
        <f t="shared" si="4"/>
        <v>1</v>
      </c>
      <c r="AB11" s="58"/>
      <c r="AC11" s="58">
        <v>1</v>
      </c>
      <c r="AD11" s="58"/>
      <c r="AE11" s="58"/>
      <c r="AF11" s="58">
        <f t="shared" si="9"/>
        <v>13</v>
      </c>
      <c r="AG11" s="58"/>
      <c r="AH11" s="58">
        <v>13</v>
      </c>
      <c r="AI11" s="58"/>
      <c r="AJ11" s="58"/>
      <c r="AK11" s="58">
        <f t="shared" si="10"/>
        <v>7</v>
      </c>
      <c r="AL11" s="58"/>
      <c r="AM11" s="58">
        <v>7</v>
      </c>
      <c r="AN11" s="58"/>
      <c r="AO11" s="58"/>
      <c r="AP11" s="35"/>
      <c r="AQ11" s="35"/>
      <c r="AR11" s="35"/>
      <c r="AS11" s="35"/>
      <c r="AT11" s="35"/>
      <c r="AU11" s="35">
        <f t="shared" si="11"/>
        <v>77</v>
      </c>
      <c r="AV11" s="35">
        <f t="shared" si="5"/>
        <v>0</v>
      </c>
      <c r="AW11" s="35">
        <f t="shared" si="5"/>
        <v>21</v>
      </c>
      <c r="AX11" s="35">
        <f t="shared" si="5"/>
        <v>42</v>
      </c>
      <c r="AY11" s="35">
        <f t="shared" si="5"/>
        <v>14</v>
      </c>
      <c r="AZ11" s="40">
        <f t="shared" si="12"/>
        <v>32.727272727272727</v>
      </c>
      <c r="BB11" s="56">
        <f t="shared" si="8"/>
        <v>21</v>
      </c>
      <c r="BC11" s="56">
        <f t="shared" si="6"/>
        <v>0</v>
      </c>
      <c r="BD11" s="56">
        <f t="shared" si="6"/>
        <v>21</v>
      </c>
      <c r="BE11" s="56">
        <f t="shared" si="6"/>
        <v>0</v>
      </c>
      <c r="BF11" s="56">
        <f t="shared" si="6"/>
        <v>0</v>
      </c>
    </row>
    <row r="12" spans="1:58">
      <c r="A12" s="57" t="s">
        <v>6</v>
      </c>
      <c r="B12" s="57">
        <f t="shared" si="7"/>
        <v>1</v>
      </c>
      <c r="C12" s="57"/>
      <c r="D12" s="57"/>
      <c r="E12" s="57"/>
      <c r="F12" s="57">
        <v>1</v>
      </c>
      <c r="G12" s="57">
        <f t="shared" si="0"/>
        <v>8</v>
      </c>
      <c r="H12" s="57"/>
      <c r="I12" s="57"/>
      <c r="J12" s="57"/>
      <c r="K12" s="57">
        <v>8</v>
      </c>
      <c r="L12" s="57">
        <f t="shared" si="1"/>
        <v>2</v>
      </c>
      <c r="M12" s="57"/>
      <c r="N12" s="57">
        <v>1</v>
      </c>
      <c r="O12" s="57">
        <v>0</v>
      </c>
      <c r="P12" s="57">
        <v>1</v>
      </c>
      <c r="Q12" s="57">
        <f t="shared" si="2"/>
        <v>4</v>
      </c>
      <c r="R12" s="57"/>
      <c r="S12" s="57"/>
      <c r="T12" s="57"/>
      <c r="U12" s="57">
        <v>4</v>
      </c>
      <c r="V12" s="57">
        <f t="shared" si="3"/>
        <v>1</v>
      </c>
      <c r="W12" s="57"/>
      <c r="X12" s="57">
        <v>1</v>
      </c>
      <c r="Y12" s="57"/>
      <c r="Z12" s="57"/>
      <c r="AA12" s="57">
        <f t="shared" si="4"/>
        <v>0</v>
      </c>
      <c r="AB12" s="58"/>
      <c r="AC12" s="58"/>
      <c r="AD12" s="58"/>
      <c r="AE12" s="58"/>
      <c r="AF12" s="58">
        <f t="shared" si="9"/>
        <v>7</v>
      </c>
      <c r="AG12" s="58">
        <v>3</v>
      </c>
      <c r="AH12" s="58">
        <v>1</v>
      </c>
      <c r="AI12" s="58">
        <v>3</v>
      </c>
      <c r="AJ12" s="58"/>
      <c r="AK12" s="58">
        <f t="shared" si="10"/>
        <v>2</v>
      </c>
      <c r="AL12" s="58"/>
      <c r="AM12" s="58"/>
      <c r="AN12" s="58">
        <v>2</v>
      </c>
      <c r="AO12" s="58"/>
      <c r="AP12" s="35"/>
      <c r="AQ12" s="35"/>
      <c r="AR12" s="35"/>
      <c r="AS12" s="35"/>
      <c r="AT12" s="35"/>
      <c r="AU12" s="35">
        <f t="shared" si="11"/>
        <v>25</v>
      </c>
      <c r="AV12" s="35">
        <f t="shared" si="5"/>
        <v>3</v>
      </c>
      <c r="AW12" s="35">
        <f t="shared" si="5"/>
        <v>3</v>
      </c>
      <c r="AX12" s="35">
        <f t="shared" si="5"/>
        <v>5</v>
      </c>
      <c r="AY12" s="35">
        <f t="shared" si="5"/>
        <v>14</v>
      </c>
      <c r="AZ12" s="40">
        <f t="shared" si="12"/>
        <v>25.6</v>
      </c>
      <c r="BB12" s="56">
        <f t="shared" si="8"/>
        <v>9</v>
      </c>
      <c r="BC12" s="56">
        <f t="shared" si="6"/>
        <v>3</v>
      </c>
      <c r="BD12" s="56">
        <f t="shared" si="6"/>
        <v>1</v>
      </c>
      <c r="BE12" s="56">
        <f t="shared" si="6"/>
        <v>5</v>
      </c>
      <c r="BF12" s="56">
        <f t="shared" si="6"/>
        <v>0</v>
      </c>
    </row>
    <row r="13" spans="1:58">
      <c r="A13" s="57" t="s">
        <v>7</v>
      </c>
      <c r="B13" s="57">
        <f t="shared" si="7"/>
        <v>3</v>
      </c>
      <c r="C13" s="57">
        <v>3</v>
      </c>
      <c r="D13" s="57"/>
      <c r="E13" s="57"/>
      <c r="F13" s="57"/>
      <c r="G13" s="57">
        <f t="shared" si="0"/>
        <v>5</v>
      </c>
      <c r="H13" s="57"/>
      <c r="I13" s="57">
        <v>5</v>
      </c>
      <c r="J13" s="57"/>
      <c r="K13" s="57"/>
      <c r="L13" s="57">
        <f t="shared" si="1"/>
        <v>3</v>
      </c>
      <c r="M13" s="57"/>
      <c r="N13" s="57">
        <v>3</v>
      </c>
      <c r="O13" s="57"/>
      <c r="P13" s="57"/>
      <c r="Q13" s="57">
        <f t="shared" si="2"/>
        <v>1</v>
      </c>
      <c r="R13" s="57"/>
      <c r="S13" s="57"/>
      <c r="T13" s="57"/>
      <c r="U13" s="57">
        <v>1</v>
      </c>
      <c r="V13" s="57">
        <f t="shared" si="3"/>
        <v>1</v>
      </c>
      <c r="W13" s="57">
        <v>1</v>
      </c>
      <c r="X13" s="57"/>
      <c r="Y13" s="57"/>
      <c r="Z13" s="57"/>
      <c r="AA13" s="57">
        <f t="shared" si="4"/>
        <v>0</v>
      </c>
      <c r="AB13" s="58"/>
      <c r="AC13" s="58"/>
      <c r="AD13" s="58"/>
      <c r="AE13" s="58"/>
      <c r="AF13" s="58">
        <f t="shared" si="9"/>
        <v>3</v>
      </c>
      <c r="AG13" s="58">
        <v>3</v>
      </c>
      <c r="AH13" s="58"/>
      <c r="AI13" s="58"/>
      <c r="AJ13" s="58"/>
      <c r="AK13" s="58">
        <f t="shared" si="10"/>
        <v>3</v>
      </c>
      <c r="AL13" s="58">
        <v>3</v>
      </c>
      <c r="AM13" s="58"/>
      <c r="AN13" s="58"/>
      <c r="AO13" s="58"/>
      <c r="AP13" s="35"/>
      <c r="AQ13" s="35"/>
      <c r="AR13" s="35"/>
      <c r="AS13" s="35"/>
      <c r="AT13" s="35"/>
      <c r="AU13" s="35">
        <f t="shared" si="11"/>
        <v>19</v>
      </c>
      <c r="AV13" s="35">
        <f t="shared" si="5"/>
        <v>10</v>
      </c>
      <c r="AW13" s="35">
        <f t="shared" si="5"/>
        <v>8</v>
      </c>
      <c r="AX13" s="35">
        <f t="shared" si="5"/>
        <v>0</v>
      </c>
      <c r="AY13" s="35">
        <f t="shared" si="5"/>
        <v>1</v>
      </c>
      <c r="AZ13" s="40">
        <f t="shared" si="12"/>
        <v>86.315789473684205</v>
      </c>
      <c r="BB13" s="56">
        <f t="shared" si="8"/>
        <v>6</v>
      </c>
      <c r="BC13" s="56">
        <f t="shared" si="6"/>
        <v>6</v>
      </c>
      <c r="BD13" s="56">
        <f t="shared" si="6"/>
        <v>0</v>
      </c>
      <c r="BE13" s="56">
        <f t="shared" si="6"/>
        <v>0</v>
      </c>
      <c r="BF13" s="56">
        <f t="shared" si="6"/>
        <v>0</v>
      </c>
    </row>
    <row r="14" spans="1:58">
      <c r="A14" s="57" t="s">
        <v>8</v>
      </c>
      <c r="B14" s="57">
        <f t="shared" si="7"/>
        <v>1</v>
      </c>
      <c r="C14" s="57"/>
      <c r="D14" s="57">
        <v>1</v>
      </c>
      <c r="E14" s="57"/>
      <c r="F14" s="57"/>
      <c r="G14" s="57">
        <f t="shared" si="0"/>
        <v>9</v>
      </c>
      <c r="H14" s="57">
        <v>1</v>
      </c>
      <c r="I14" s="57"/>
      <c r="J14" s="57">
        <v>8</v>
      </c>
      <c r="K14" s="57"/>
      <c r="L14" s="57">
        <f t="shared" si="1"/>
        <v>2</v>
      </c>
      <c r="M14" s="57"/>
      <c r="N14" s="57">
        <v>2</v>
      </c>
      <c r="O14" s="57"/>
      <c r="P14" s="57"/>
      <c r="Q14" s="57">
        <f t="shared" si="2"/>
        <v>1</v>
      </c>
      <c r="R14" s="57">
        <v>1</v>
      </c>
      <c r="S14" s="57"/>
      <c r="T14" s="57"/>
      <c r="U14" s="57"/>
      <c r="V14" s="57">
        <f t="shared" si="3"/>
        <v>1</v>
      </c>
      <c r="W14" s="57"/>
      <c r="X14" s="57">
        <v>1</v>
      </c>
      <c r="Y14" s="57"/>
      <c r="Z14" s="57"/>
      <c r="AA14" s="57">
        <f t="shared" si="4"/>
        <v>0</v>
      </c>
      <c r="AB14" s="58"/>
      <c r="AC14" s="58"/>
      <c r="AD14" s="58"/>
      <c r="AE14" s="58"/>
      <c r="AF14" s="58">
        <f t="shared" si="9"/>
        <v>4</v>
      </c>
      <c r="AG14" s="58"/>
      <c r="AH14" s="58"/>
      <c r="AI14" s="58">
        <v>4</v>
      </c>
      <c r="AJ14" s="58"/>
      <c r="AK14" s="58">
        <f t="shared" si="10"/>
        <v>1</v>
      </c>
      <c r="AL14" s="58"/>
      <c r="AM14" s="58"/>
      <c r="AN14" s="58">
        <v>1</v>
      </c>
      <c r="AO14" s="58"/>
      <c r="AP14" s="35"/>
      <c r="AQ14" s="35"/>
      <c r="AR14" s="35"/>
      <c r="AS14" s="35"/>
      <c r="AT14" s="35"/>
      <c r="AU14" s="35">
        <f t="shared" si="11"/>
        <v>19</v>
      </c>
      <c r="AV14" s="35">
        <f t="shared" si="5"/>
        <v>2</v>
      </c>
      <c r="AW14" s="35">
        <f t="shared" si="5"/>
        <v>4</v>
      </c>
      <c r="AX14" s="35">
        <f t="shared" si="5"/>
        <v>13</v>
      </c>
      <c r="AY14" s="35">
        <f t="shared" si="5"/>
        <v>0</v>
      </c>
      <c r="AZ14" s="40">
        <f t="shared" si="12"/>
        <v>41.05263157894737</v>
      </c>
      <c r="BB14" s="56">
        <f t="shared" si="8"/>
        <v>5</v>
      </c>
      <c r="BC14" s="56">
        <f t="shared" si="6"/>
        <v>0</v>
      </c>
      <c r="BD14" s="56">
        <f t="shared" si="6"/>
        <v>0</v>
      </c>
      <c r="BE14" s="56">
        <f t="shared" si="6"/>
        <v>5</v>
      </c>
      <c r="BF14" s="56">
        <f t="shared" si="6"/>
        <v>0</v>
      </c>
    </row>
    <row r="15" spans="1:58">
      <c r="A15" s="57" t="s">
        <v>9</v>
      </c>
      <c r="B15" s="57">
        <f t="shared" si="7"/>
        <v>1</v>
      </c>
      <c r="C15" s="57"/>
      <c r="D15" s="57"/>
      <c r="E15" s="57">
        <v>1</v>
      </c>
      <c r="F15" s="57"/>
      <c r="G15" s="57">
        <f t="shared" si="0"/>
        <v>1</v>
      </c>
      <c r="H15" s="57"/>
      <c r="I15" s="57"/>
      <c r="J15" s="57">
        <v>1</v>
      </c>
      <c r="K15" s="57"/>
      <c r="L15" s="57">
        <f t="shared" si="1"/>
        <v>1</v>
      </c>
      <c r="M15" s="57"/>
      <c r="N15" s="57">
        <v>1</v>
      </c>
      <c r="O15" s="57"/>
      <c r="P15" s="57"/>
      <c r="Q15" s="57">
        <f t="shared" si="2"/>
        <v>1</v>
      </c>
      <c r="R15" s="57"/>
      <c r="S15" s="57">
        <v>1</v>
      </c>
      <c r="T15" s="57"/>
      <c r="U15" s="57"/>
      <c r="V15" s="57">
        <f t="shared" si="3"/>
        <v>1</v>
      </c>
      <c r="W15" s="57"/>
      <c r="X15" s="57"/>
      <c r="Y15" s="57">
        <v>1</v>
      </c>
      <c r="Z15" s="57"/>
      <c r="AA15" s="57">
        <f t="shared" si="4"/>
        <v>0</v>
      </c>
      <c r="AB15" s="58"/>
      <c r="AC15" s="58"/>
      <c r="AD15" s="58"/>
      <c r="AE15" s="58"/>
      <c r="AF15" s="58">
        <f t="shared" si="9"/>
        <v>6</v>
      </c>
      <c r="AG15" s="58"/>
      <c r="AH15" s="58">
        <v>1</v>
      </c>
      <c r="AI15" s="58">
        <v>5</v>
      </c>
      <c r="AJ15" s="58"/>
      <c r="AK15" s="58">
        <f t="shared" si="10"/>
        <v>1</v>
      </c>
      <c r="AL15" s="58"/>
      <c r="AM15" s="58"/>
      <c r="AN15" s="58">
        <v>1</v>
      </c>
      <c r="AO15" s="58"/>
      <c r="AP15" s="35"/>
      <c r="AQ15" s="35"/>
      <c r="AR15" s="35"/>
      <c r="AS15" s="35"/>
      <c r="AT15" s="35"/>
      <c r="AU15" s="35">
        <f t="shared" si="11"/>
        <v>12</v>
      </c>
      <c r="AV15" s="35">
        <f t="shared" si="5"/>
        <v>0</v>
      </c>
      <c r="AW15" s="35">
        <f t="shared" si="5"/>
        <v>3</v>
      </c>
      <c r="AX15" s="35">
        <f t="shared" si="5"/>
        <v>9</v>
      </c>
      <c r="AY15" s="35">
        <f t="shared" si="5"/>
        <v>0</v>
      </c>
      <c r="AZ15" s="40">
        <f t="shared" si="12"/>
        <v>35</v>
      </c>
      <c r="BB15" s="56">
        <f t="shared" si="8"/>
        <v>7</v>
      </c>
      <c r="BC15" s="56">
        <f t="shared" si="6"/>
        <v>0</v>
      </c>
      <c r="BD15" s="56">
        <f t="shared" si="6"/>
        <v>1</v>
      </c>
      <c r="BE15" s="56">
        <f t="shared" si="6"/>
        <v>6</v>
      </c>
      <c r="BF15" s="56">
        <f t="shared" si="6"/>
        <v>0</v>
      </c>
    </row>
    <row r="16" spans="1:58">
      <c r="A16" s="57" t="s">
        <v>90</v>
      </c>
      <c r="B16" s="57">
        <f t="shared" si="7"/>
        <v>2</v>
      </c>
      <c r="C16" s="57"/>
      <c r="D16" s="57"/>
      <c r="E16" s="57">
        <v>2</v>
      </c>
      <c r="F16" s="57"/>
      <c r="G16" s="57">
        <f t="shared" si="0"/>
        <v>16</v>
      </c>
      <c r="H16" s="57">
        <v>15</v>
      </c>
      <c r="I16" s="57"/>
      <c r="J16" s="57">
        <v>1</v>
      </c>
      <c r="K16" s="57"/>
      <c r="L16" s="57">
        <f t="shared" si="1"/>
        <v>10</v>
      </c>
      <c r="M16" s="57">
        <v>9</v>
      </c>
      <c r="N16" s="57">
        <v>1</v>
      </c>
      <c r="O16" s="57"/>
      <c r="P16" s="57"/>
      <c r="Q16" s="57">
        <f t="shared" si="2"/>
        <v>3</v>
      </c>
      <c r="R16" s="57">
        <v>3</v>
      </c>
      <c r="S16" s="57"/>
      <c r="T16" s="57"/>
      <c r="U16" s="57"/>
      <c r="V16" s="57">
        <f t="shared" si="3"/>
        <v>3</v>
      </c>
      <c r="W16" s="57"/>
      <c r="X16" s="57">
        <v>3</v>
      </c>
      <c r="Y16" s="57"/>
      <c r="Z16" s="57"/>
      <c r="AA16" s="57">
        <f t="shared" si="4"/>
        <v>1</v>
      </c>
      <c r="AB16" s="58">
        <v>1</v>
      </c>
      <c r="AC16" s="58"/>
      <c r="AD16" s="58"/>
      <c r="AE16" s="58"/>
      <c r="AF16" s="58">
        <f t="shared" si="9"/>
        <v>4</v>
      </c>
      <c r="AG16" s="58"/>
      <c r="AH16" s="58">
        <v>1</v>
      </c>
      <c r="AI16" s="58">
        <v>3</v>
      </c>
      <c r="AJ16" s="58"/>
      <c r="AK16" s="58">
        <f t="shared" si="10"/>
        <v>2</v>
      </c>
      <c r="AL16" s="58">
        <v>1</v>
      </c>
      <c r="AM16" s="58"/>
      <c r="AN16" s="58">
        <v>1</v>
      </c>
      <c r="AO16" s="58"/>
      <c r="AP16" s="35"/>
      <c r="AQ16" s="35"/>
      <c r="AR16" s="35"/>
      <c r="AS16" s="35"/>
      <c r="AT16" s="35"/>
      <c r="AU16" s="35">
        <f t="shared" si="11"/>
        <v>41</v>
      </c>
      <c r="AV16" s="35">
        <f t="shared" si="5"/>
        <v>29</v>
      </c>
      <c r="AW16" s="35">
        <f t="shared" si="5"/>
        <v>5</v>
      </c>
      <c r="AX16" s="35">
        <f t="shared" si="5"/>
        <v>7</v>
      </c>
      <c r="AY16" s="35">
        <f t="shared" si="5"/>
        <v>0</v>
      </c>
      <c r="AZ16" s="40">
        <f t="shared" si="12"/>
        <v>83.902439024390247</v>
      </c>
      <c r="BB16" s="56">
        <f t="shared" si="8"/>
        <v>7</v>
      </c>
      <c r="BC16" s="56">
        <f t="shared" si="6"/>
        <v>2</v>
      </c>
      <c r="BD16" s="56">
        <f t="shared" si="6"/>
        <v>1</v>
      </c>
      <c r="BE16" s="56">
        <f t="shared" si="6"/>
        <v>4</v>
      </c>
      <c r="BF16" s="56">
        <f t="shared" si="6"/>
        <v>0</v>
      </c>
    </row>
    <row r="17" spans="1:58">
      <c r="A17" s="57" t="s">
        <v>11</v>
      </c>
      <c r="B17" s="57">
        <f t="shared" si="7"/>
        <v>15</v>
      </c>
      <c r="C17" s="57"/>
      <c r="D17" s="57"/>
      <c r="E17" s="57">
        <v>15</v>
      </c>
      <c r="F17" s="57"/>
      <c r="G17" s="57">
        <f t="shared" si="0"/>
        <v>38</v>
      </c>
      <c r="H17" s="57"/>
      <c r="I17" s="57"/>
      <c r="J17" s="57">
        <v>38</v>
      </c>
      <c r="K17" s="57"/>
      <c r="L17" s="57">
        <f t="shared" si="1"/>
        <v>12</v>
      </c>
      <c r="M17" s="57"/>
      <c r="N17" s="57"/>
      <c r="O17" s="57">
        <v>12</v>
      </c>
      <c r="P17" s="57"/>
      <c r="Q17" s="57">
        <f t="shared" si="2"/>
        <v>11</v>
      </c>
      <c r="R17" s="57"/>
      <c r="S17" s="57"/>
      <c r="T17" s="57">
        <v>11</v>
      </c>
      <c r="U17" s="57"/>
      <c r="V17" s="57">
        <f t="shared" si="3"/>
        <v>2</v>
      </c>
      <c r="W17" s="57"/>
      <c r="X17" s="57">
        <v>1</v>
      </c>
      <c r="Y17" s="57">
        <v>1</v>
      </c>
      <c r="Z17" s="57"/>
      <c r="AA17" s="57">
        <f t="shared" si="4"/>
        <v>1</v>
      </c>
      <c r="AB17" s="58">
        <v>1</v>
      </c>
      <c r="AC17" s="58"/>
      <c r="AD17" s="58"/>
      <c r="AE17" s="58"/>
      <c r="AF17" s="58">
        <f t="shared" si="9"/>
        <v>37</v>
      </c>
      <c r="AG17" s="58">
        <v>37</v>
      </c>
      <c r="AH17" s="58"/>
      <c r="AI17" s="58"/>
      <c r="AJ17" s="58"/>
      <c r="AK17" s="58">
        <f t="shared" si="10"/>
        <v>16</v>
      </c>
      <c r="AL17" s="58">
        <v>16</v>
      </c>
      <c r="AM17" s="58"/>
      <c r="AN17" s="58"/>
      <c r="AO17" s="58"/>
      <c r="AP17" s="35"/>
      <c r="AQ17" s="35"/>
      <c r="AR17" s="35"/>
      <c r="AS17" s="35"/>
      <c r="AT17" s="35"/>
      <c r="AU17" s="35">
        <f t="shared" si="11"/>
        <v>132</v>
      </c>
      <c r="AV17" s="35">
        <f t="shared" si="5"/>
        <v>54</v>
      </c>
      <c r="AW17" s="35">
        <f t="shared" si="5"/>
        <v>1</v>
      </c>
      <c r="AX17" s="35">
        <f t="shared" si="5"/>
        <v>77</v>
      </c>
      <c r="AY17" s="35">
        <f t="shared" si="5"/>
        <v>0</v>
      </c>
      <c r="AZ17" s="40">
        <f t="shared" si="12"/>
        <v>53.18181818181818</v>
      </c>
      <c r="BB17" s="56">
        <f t="shared" si="8"/>
        <v>54</v>
      </c>
      <c r="BC17" s="56">
        <f t="shared" si="6"/>
        <v>54</v>
      </c>
      <c r="BD17" s="56">
        <f t="shared" si="6"/>
        <v>0</v>
      </c>
      <c r="BE17" s="56">
        <f t="shared" si="6"/>
        <v>0</v>
      </c>
      <c r="BF17" s="56">
        <f t="shared" si="6"/>
        <v>0</v>
      </c>
    </row>
    <row r="18" spans="1:58">
      <c r="A18" s="57" t="s">
        <v>12</v>
      </c>
      <c r="B18" s="57">
        <f t="shared" si="7"/>
        <v>2</v>
      </c>
      <c r="C18" s="57"/>
      <c r="D18" s="57">
        <v>1</v>
      </c>
      <c r="E18" s="57">
        <v>1</v>
      </c>
      <c r="F18" s="57"/>
      <c r="G18" s="57">
        <f t="shared" si="0"/>
        <v>14</v>
      </c>
      <c r="H18" s="57"/>
      <c r="I18" s="57"/>
      <c r="J18" s="57">
        <v>14</v>
      </c>
      <c r="K18" s="57"/>
      <c r="L18" s="57">
        <f t="shared" si="1"/>
        <v>2</v>
      </c>
      <c r="M18" s="57"/>
      <c r="N18" s="57">
        <v>1</v>
      </c>
      <c r="O18" s="57">
        <v>1</v>
      </c>
      <c r="P18" s="57"/>
      <c r="Q18" s="57">
        <f t="shared" si="2"/>
        <v>2</v>
      </c>
      <c r="R18" s="57"/>
      <c r="S18" s="57"/>
      <c r="T18" s="57">
        <v>2</v>
      </c>
      <c r="U18" s="57"/>
      <c r="V18" s="57">
        <f t="shared" si="3"/>
        <v>1</v>
      </c>
      <c r="W18" s="57"/>
      <c r="X18" s="57">
        <v>1</v>
      </c>
      <c r="Y18" s="57"/>
      <c r="Z18" s="57"/>
      <c r="AA18" s="57">
        <f t="shared" si="4"/>
        <v>1</v>
      </c>
      <c r="AB18" s="58"/>
      <c r="AC18" s="58">
        <v>1</v>
      </c>
      <c r="AD18" s="58"/>
      <c r="AE18" s="58"/>
      <c r="AF18" s="58">
        <f t="shared" si="9"/>
        <v>10</v>
      </c>
      <c r="AG18" s="58">
        <v>2</v>
      </c>
      <c r="AH18" s="58">
        <v>3</v>
      </c>
      <c r="AI18" s="58">
        <v>5</v>
      </c>
      <c r="AJ18" s="58"/>
      <c r="AK18" s="58">
        <f t="shared" si="10"/>
        <v>4</v>
      </c>
      <c r="AL18" s="58"/>
      <c r="AM18" s="58"/>
      <c r="AN18" s="58">
        <v>4</v>
      </c>
      <c r="AO18" s="58"/>
      <c r="AP18" s="35"/>
      <c r="AQ18" s="35"/>
      <c r="AR18" s="35"/>
      <c r="AS18" s="35"/>
      <c r="AT18" s="35"/>
      <c r="AU18" s="35">
        <f t="shared" si="11"/>
        <v>36</v>
      </c>
      <c r="AV18" s="35">
        <f t="shared" si="5"/>
        <v>2</v>
      </c>
      <c r="AW18" s="35">
        <f t="shared" si="5"/>
        <v>7</v>
      </c>
      <c r="AX18" s="35">
        <f t="shared" si="5"/>
        <v>27</v>
      </c>
      <c r="AY18" s="35">
        <f t="shared" si="5"/>
        <v>0</v>
      </c>
      <c r="AZ18" s="40">
        <f t="shared" si="12"/>
        <v>36.111111111111114</v>
      </c>
      <c r="BB18" s="56">
        <f t="shared" si="8"/>
        <v>15</v>
      </c>
      <c r="BC18" s="56">
        <f t="shared" si="6"/>
        <v>2</v>
      </c>
      <c r="BD18" s="56">
        <f t="shared" si="6"/>
        <v>4</v>
      </c>
      <c r="BE18" s="56">
        <f t="shared" si="6"/>
        <v>9</v>
      </c>
      <c r="BF18" s="56">
        <f t="shared" si="6"/>
        <v>0</v>
      </c>
    </row>
    <row r="19" spans="1:58">
      <c r="A19" s="57" t="s">
        <v>13</v>
      </c>
      <c r="B19" s="57">
        <f t="shared" si="7"/>
        <v>4</v>
      </c>
      <c r="C19" s="57"/>
      <c r="D19" s="57"/>
      <c r="E19" s="57">
        <v>1</v>
      </c>
      <c r="F19" s="57">
        <v>3</v>
      </c>
      <c r="G19" s="57">
        <f t="shared" si="0"/>
        <v>7</v>
      </c>
      <c r="H19" s="57"/>
      <c r="I19" s="57">
        <v>3</v>
      </c>
      <c r="J19" s="57"/>
      <c r="K19" s="57">
        <v>4</v>
      </c>
      <c r="L19" s="57">
        <f t="shared" si="1"/>
        <v>4</v>
      </c>
      <c r="M19" s="57"/>
      <c r="N19" s="57">
        <v>2</v>
      </c>
      <c r="O19" s="57"/>
      <c r="P19" s="57">
        <v>2</v>
      </c>
      <c r="Q19" s="57">
        <f t="shared" si="2"/>
        <v>1</v>
      </c>
      <c r="R19" s="57"/>
      <c r="S19" s="57"/>
      <c r="T19" s="57"/>
      <c r="U19" s="57">
        <v>1</v>
      </c>
      <c r="V19" s="57">
        <f t="shared" si="3"/>
        <v>2</v>
      </c>
      <c r="W19" s="57"/>
      <c r="X19" s="57"/>
      <c r="Y19" s="57">
        <v>1</v>
      </c>
      <c r="Z19" s="57">
        <v>1</v>
      </c>
      <c r="AA19" s="57">
        <f t="shared" si="4"/>
        <v>0</v>
      </c>
      <c r="AB19" s="58"/>
      <c r="AC19" s="58"/>
      <c r="AD19" s="58"/>
      <c r="AE19" s="58"/>
      <c r="AF19" s="58">
        <f t="shared" si="9"/>
        <v>12</v>
      </c>
      <c r="AG19" s="58">
        <v>4</v>
      </c>
      <c r="AH19" s="58">
        <v>4</v>
      </c>
      <c r="AI19" s="58">
        <v>4</v>
      </c>
      <c r="AJ19" s="58"/>
      <c r="AK19" s="58">
        <f t="shared" si="10"/>
        <v>6</v>
      </c>
      <c r="AL19" s="58">
        <v>0</v>
      </c>
      <c r="AM19" s="58">
        <v>1</v>
      </c>
      <c r="AN19" s="58">
        <v>5</v>
      </c>
      <c r="AO19" s="58"/>
      <c r="AP19" s="35"/>
      <c r="AQ19" s="35"/>
      <c r="AR19" s="35"/>
      <c r="AS19" s="35"/>
      <c r="AT19" s="35"/>
      <c r="AU19" s="35">
        <f t="shared" si="11"/>
        <v>36</v>
      </c>
      <c r="AV19" s="35">
        <f t="shared" si="5"/>
        <v>4</v>
      </c>
      <c r="AW19" s="35">
        <f t="shared" si="5"/>
        <v>10</v>
      </c>
      <c r="AX19" s="35">
        <f t="shared" si="5"/>
        <v>11</v>
      </c>
      <c r="AY19" s="35">
        <f t="shared" si="5"/>
        <v>11</v>
      </c>
      <c r="AZ19" s="40">
        <f t="shared" si="12"/>
        <v>39.444444444444443</v>
      </c>
      <c r="BB19" s="56">
        <f t="shared" si="8"/>
        <v>18</v>
      </c>
      <c r="BC19" s="56">
        <f t="shared" si="6"/>
        <v>4</v>
      </c>
      <c r="BD19" s="56">
        <f t="shared" si="6"/>
        <v>5</v>
      </c>
      <c r="BE19" s="56">
        <f t="shared" si="6"/>
        <v>9</v>
      </c>
      <c r="BF19" s="56">
        <f t="shared" si="6"/>
        <v>0</v>
      </c>
    </row>
    <row r="20" spans="1:58">
      <c r="A20" s="57" t="s">
        <v>14</v>
      </c>
      <c r="B20" s="57">
        <f t="shared" si="7"/>
        <v>1</v>
      </c>
      <c r="C20" s="57"/>
      <c r="D20" s="57"/>
      <c r="E20" s="57"/>
      <c r="F20" s="57">
        <v>1</v>
      </c>
      <c r="G20" s="57">
        <f t="shared" si="0"/>
        <v>6</v>
      </c>
      <c r="H20" s="57"/>
      <c r="I20" s="57">
        <v>2</v>
      </c>
      <c r="J20" s="57"/>
      <c r="K20" s="57">
        <v>4</v>
      </c>
      <c r="L20" s="57">
        <f t="shared" si="1"/>
        <v>0</v>
      </c>
      <c r="M20" s="57"/>
      <c r="N20" s="57"/>
      <c r="O20" s="57"/>
      <c r="P20" s="57"/>
      <c r="Q20" s="57">
        <f t="shared" si="2"/>
        <v>0</v>
      </c>
      <c r="R20" s="57"/>
      <c r="S20" s="57"/>
      <c r="T20" s="57"/>
      <c r="U20" s="57"/>
      <c r="V20" s="57">
        <f t="shared" si="3"/>
        <v>0</v>
      </c>
      <c r="W20" s="57"/>
      <c r="X20" s="57"/>
      <c r="Y20" s="57"/>
      <c r="Z20" s="57"/>
      <c r="AA20" s="57">
        <f t="shared" si="4"/>
        <v>0</v>
      </c>
      <c r="AB20" s="58"/>
      <c r="AC20" s="58"/>
      <c r="AD20" s="58"/>
      <c r="AE20" s="58"/>
      <c r="AF20" s="58">
        <f t="shared" si="9"/>
        <v>1</v>
      </c>
      <c r="AG20" s="58"/>
      <c r="AH20" s="58"/>
      <c r="AI20" s="58"/>
      <c r="AJ20" s="58">
        <v>1</v>
      </c>
      <c r="AK20" s="58">
        <f t="shared" si="10"/>
        <v>1</v>
      </c>
      <c r="AL20" s="58"/>
      <c r="AM20" s="58"/>
      <c r="AN20" s="58"/>
      <c r="AO20" s="58">
        <v>1</v>
      </c>
      <c r="AP20" s="35"/>
      <c r="AQ20" s="35"/>
      <c r="AR20" s="35"/>
      <c r="AS20" s="35"/>
      <c r="AT20" s="35"/>
      <c r="AU20" s="35">
        <f t="shared" si="11"/>
        <v>9</v>
      </c>
      <c r="AV20" s="35">
        <f t="shared" si="11"/>
        <v>0</v>
      </c>
      <c r="AW20" s="35">
        <f t="shared" si="11"/>
        <v>2</v>
      </c>
      <c r="AX20" s="35">
        <f t="shared" si="11"/>
        <v>0</v>
      </c>
      <c r="AY20" s="35">
        <f t="shared" si="11"/>
        <v>7</v>
      </c>
      <c r="AZ20" s="40">
        <f t="shared" si="12"/>
        <v>17.777777777777779</v>
      </c>
      <c r="BB20" s="56">
        <f t="shared" si="8"/>
        <v>2</v>
      </c>
      <c r="BC20" s="56">
        <f t="shared" si="8"/>
        <v>0</v>
      </c>
      <c r="BD20" s="56">
        <f t="shared" si="8"/>
        <v>0</v>
      </c>
      <c r="BE20" s="56">
        <f t="shared" si="8"/>
        <v>0</v>
      </c>
      <c r="BF20" s="56">
        <f t="shared" si="8"/>
        <v>2</v>
      </c>
    </row>
    <row r="21" spans="1:58">
      <c r="A21" s="57" t="s">
        <v>15</v>
      </c>
      <c r="B21" s="57">
        <f t="shared" si="7"/>
        <v>2</v>
      </c>
      <c r="C21" s="57"/>
      <c r="D21" s="57"/>
      <c r="E21" s="57">
        <v>2</v>
      </c>
      <c r="F21" s="57"/>
      <c r="G21" s="57">
        <f t="shared" si="0"/>
        <v>4</v>
      </c>
      <c r="H21" s="57"/>
      <c r="I21" s="57">
        <v>1</v>
      </c>
      <c r="J21" s="57">
        <v>3</v>
      </c>
      <c r="K21" s="57"/>
      <c r="L21" s="57">
        <f t="shared" si="1"/>
        <v>3</v>
      </c>
      <c r="M21" s="57"/>
      <c r="N21" s="57">
        <v>2</v>
      </c>
      <c r="O21" s="57">
        <v>1</v>
      </c>
      <c r="P21" s="57"/>
      <c r="Q21" s="57">
        <f t="shared" si="2"/>
        <v>3</v>
      </c>
      <c r="R21" s="57"/>
      <c r="S21" s="57"/>
      <c r="T21" s="57"/>
      <c r="U21" s="57">
        <v>3</v>
      </c>
      <c r="V21" s="57">
        <f t="shared" si="3"/>
        <v>1</v>
      </c>
      <c r="W21" s="57"/>
      <c r="X21" s="57"/>
      <c r="Y21" s="57">
        <v>1</v>
      </c>
      <c r="Z21" s="57"/>
      <c r="AA21" s="57">
        <f t="shared" si="4"/>
        <v>0</v>
      </c>
      <c r="AB21" s="58"/>
      <c r="AC21" s="58"/>
      <c r="AD21" s="58"/>
      <c r="AE21" s="58"/>
      <c r="AF21" s="58">
        <f t="shared" si="9"/>
        <v>3</v>
      </c>
      <c r="AG21" s="58">
        <v>1</v>
      </c>
      <c r="AH21" s="58"/>
      <c r="AI21" s="58">
        <v>2</v>
      </c>
      <c r="AJ21" s="58"/>
      <c r="AK21" s="58">
        <f t="shared" si="10"/>
        <v>2</v>
      </c>
      <c r="AL21" s="58"/>
      <c r="AM21" s="58"/>
      <c r="AN21" s="58">
        <v>2</v>
      </c>
      <c r="AO21" s="58"/>
      <c r="AP21" s="35"/>
      <c r="AQ21" s="35"/>
      <c r="AR21" s="35"/>
      <c r="AS21" s="35"/>
      <c r="AT21" s="35"/>
      <c r="AU21" s="35">
        <f t="shared" si="11"/>
        <v>18</v>
      </c>
      <c r="AV21" s="35">
        <f t="shared" si="11"/>
        <v>1</v>
      </c>
      <c r="AW21" s="35">
        <f t="shared" si="11"/>
        <v>3</v>
      </c>
      <c r="AX21" s="35">
        <f t="shared" si="11"/>
        <v>11</v>
      </c>
      <c r="AY21" s="35">
        <f t="shared" si="11"/>
        <v>3</v>
      </c>
      <c r="AZ21" s="40">
        <f t="shared" si="12"/>
        <v>31.111111111111111</v>
      </c>
      <c r="BB21" s="56">
        <f t="shared" si="8"/>
        <v>5</v>
      </c>
      <c r="BC21" s="56">
        <f t="shared" si="8"/>
        <v>1</v>
      </c>
      <c r="BD21" s="56">
        <f t="shared" si="8"/>
        <v>0</v>
      </c>
      <c r="BE21" s="56">
        <f t="shared" si="8"/>
        <v>4</v>
      </c>
      <c r="BF21" s="56">
        <f t="shared" si="8"/>
        <v>0</v>
      </c>
    </row>
    <row r="22" spans="1:58">
      <c r="A22" s="57" t="s">
        <v>16</v>
      </c>
      <c r="B22" s="57">
        <f t="shared" si="7"/>
        <v>1</v>
      </c>
      <c r="C22" s="57"/>
      <c r="D22" s="57"/>
      <c r="E22" s="57">
        <v>1</v>
      </c>
      <c r="F22" s="57"/>
      <c r="G22" s="57">
        <f t="shared" si="0"/>
        <v>3</v>
      </c>
      <c r="H22" s="57"/>
      <c r="I22" s="57">
        <v>2</v>
      </c>
      <c r="J22" s="57">
        <v>1</v>
      </c>
      <c r="K22" s="57"/>
      <c r="L22" s="57">
        <f t="shared" si="1"/>
        <v>0</v>
      </c>
      <c r="M22" s="57"/>
      <c r="N22" s="57"/>
      <c r="O22" s="57"/>
      <c r="P22" s="57"/>
      <c r="Q22" s="57">
        <f t="shared" si="2"/>
        <v>3</v>
      </c>
      <c r="R22" s="57"/>
      <c r="S22" s="57"/>
      <c r="T22" s="57"/>
      <c r="U22" s="57">
        <v>3</v>
      </c>
      <c r="V22" s="57">
        <f t="shared" si="3"/>
        <v>1</v>
      </c>
      <c r="W22" s="57"/>
      <c r="X22" s="57"/>
      <c r="Y22" s="57">
        <v>1</v>
      </c>
      <c r="Z22" s="57"/>
      <c r="AA22" s="57">
        <f t="shared" si="4"/>
        <v>0</v>
      </c>
      <c r="AB22" s="58"/>
      <c r="AC22" s="58"/>
      <c r="AD22" s="58"/>
      <c r="AE22" s="58"/>
      <c r="AF22" s="58">
        <f t="shared" si="9"/>
        <v>4</v>
      </c>
      <c r="AG22" s="58">
        <v>4</v>
      </c>
      <c r="AH22" s="58"/>
      <c r="AI22" s="58"/>
      <c r="AJ22" s="58"/>
      <c r="AK22" s="58">
        <f t="shared" si="10"/>
        <v>1</v>
      </c>
      <c r="AL22" s="58">
        <v>1</v>
      </c>
      <c r="AM22" s="58"/>
      <c r="AN22" s="58"/>
      <c r="AO22" s="58"/>
      <c r="AP22" s="35"/>
      <c r="AQ22" s="35"/>
      <c r="AR22" s="35"/>
      <c r="AS22" s="35"/>
      <c r="AT22" s="35"/>
      <c r="AU22" s="35">
        <f t="shared" si="11"/>
        <v>13</v>
      </c>
      <c r="AV22" s="35">
        <f t="shared" si="11"/>
        <v>5</v>
      </c>
      <c r="AW22" s="35">
        <f t="shared" si="11"/>
        <v>2</v>
      </c>
      <c r="AX22" s="35">
        <f t="shared" si="11"/>
        <v>3</v>
      </c>
      <c r="AY22" s="35">
        <f t="shared" si="11"/>
        <v>3</v>
      </c>
      <c r="AZ22" s="40">
        <f t="shared" si="12"/>
        <v>55.38461538461538</v>
      </c>
      <c r="BB22" s="56">
        <f t="shared" si="8"/>
        <v>5</v>
      </c>
      <c r="BC22" s="56">
        <f t="shared" si="8"/>
        <v>5</v>
      </c>
      <c r="BD22" s="56">
        <f t="shared" si="8"/>
        <v>0</v>
      </c>
      <c r="BE22" s="56">
        <f t="shared" si="8"/>
        <v>0</v>
      </c>
      <c r="BF22" s="56">
        <f t="shared" si="8"/>
        <v>0</v>
      </c>
    </row>
    <row r="23" spans="1:58">
      <c r="A23" s="57" t="s">
        <v>91</v>
      </c>
      <c r="B23" s="57">
        <f t="shared" si="7"/>
        <v>1</v>
      </c>
      <c r="C23" s="57"/>
      <c r="D23" s="57"/>
      <c r="E23" s="57">
        <v>1</v>
      </c>
      <c r="F23" s="57"/>
      <c r="G23" s="57">
        <f t="shared" si="0"/>
        <v>2</v>
      </c>
      <c r="H23" s="57"/>
      <c r="I23" s="57"/>
      <c r="J23" s="57">
        <v>2</v>
      </c>
      <c r="K23" s="57"/>
      <c r="L23" s="57">
        <f t="shared" si="1"/>
        <v>1</v>
      </c>
      <c r="M23" s="57"/>
      <c r="N23" s="57"/>
      <c r="O23" s="57">
        <v>1</v>
      </c>
      <c r="P23" s="57"/>
      <c r="Q23" s="57">
        <f t="shared" si="2"/>
        <v>1</v>
      </c>
      <c r="R23" s="57"/>
      <c r="S23" s="57">
        <v>1</v>
      </c>
      <c r="T23" s="57"/>
      <c r="U23" s="57"/>
      <c r="V23" s="57">
        <f t="shared" si="3"/>
        <v>0</v>
      </c>
      <c r="W23" s="57"/>
      <c r="X23" s="57"/>
      <c r="Y23" s="57"/>
      <c r="Z23" s="57"/>
      <c r="AA23" s="57">
        <f t="shared" si="4"/>
        <v>0</v>
      </c>
      <c r="AB23" s="58"/>
      <c r="AC23" s="58"/>
      <c r="AD23" s="58"/>
      <c r="AE23" s="58"/>
      <c r="AF23" s="58">
        <f t="shared" si="9"/>
        <v>3</v>
      </c>
      <c r="AG23" s="58"/>
      <c r="AH23" s="58">
        <v>2</v>
      </c>
      <c r="AI23" s="58">
        <v>1</v>
      </c>
      <c r="AJ23" s="58"/>
      <c r="AK23" s="58">
        <f t="shared" si="10"/>
        <v>1</v>
      </c>
      <c r="AL23" s="58"/>
      <c r="AM23" s="58"/>
      <c r="AN23" s="58">
        <v>1</v>
      </c>
      <c r="AO23" s="58"/>
      <c r="AP23" s="35"/>
      <c r="AQ23" s="35"/>
      <c r="AR23" s="35"/>
      <c r="AS23" s="35"/>
      <c r="AT23" s="35"/>
      <c r="AU23" s="35">
        <f t="shared" si="11"/>
        <v>9</v>
      </c>
      <c r="AV23" s="35">
        <f t="shared" si="11"/>
        <v>0</v>
      </c>
      <c r="AW23" s="35">
        <f t="shared" si="11"/>
        <v>3</v>
      </c>
      <c r="AX23" s="35">
        <f t="shared" si="11"/>
        <v>6</v>
      </c>
      <c r="AY23" s="35">
        <f t="shared" si="11"/>
        <v>0</v>
      </c>
      <c r="AZ23" s="40">
        <f t="shared" si="12"/>
        <v>40</v>
      </c>
      <c r="BB23" s="56">
        <f t="shared" si="8"/>
        <v>4</v>
      </c>
      <c r="BC23" s="56">
        <f t="shared" si="8"/>
        <v>0</v>
      </c>
      <c r="BD23" s="56">
        <f t="shared" si="8"/>
        <v>2</v>
      </c>
      <c r="BE23" s="56">
        <f t="shared" si="8"/>
        <v>2</v>
      </c>
      <c r="BF23" s="56">
        <f t="shared" si="8"/>
        <v>0</v>
      </c>
    </row>
    <row r="24" spans="1:58">
      <c r="A24" s="57" t="s">
        <v>18</v>
      </c>
      <c r="B24" s="57">
        <f t="shared" si="7"/>
        <v>4</v>
      </c>
      <c r="C24" s="57"/>
      <c r="D24" s="57"/>
      <c r="E24" s="57">
        <v>4</v>
      </c>
      <c r="F24" s="57"/>
      <c r="G24" s="57">
        <f t="shared" si="0"/>
        <v>24</v>
      </c>
      <c r="H24" s="57">
        <v>2</v>
      </c>
      <c r="I24" s="57">
        <v>14</v>
      </c>
      <c r="J24" s="57">
        <v>7</v>
      </c>
      <c r="K24" s="57">
        <v>1</v>
      </c>
      <c r="L24" s="57">
        <f t="shared" si="1"/>
        <v>5</v>
      </c>
      <c r="M24" s="57">
        <v>2</v>
      </c>
      <c r="N24" s="57">
        <v>1</v>
      </c>
      <c r="O24" s="57">
        <v>2</v>
      </c>
      <c r="P24" s="57"/>
      <c r="Q24" s="57">
        <f t="shared" si="2"/>
        <v>8</v>
      </c>
      <c r="R24" s="57">
        <v>5</v>
      </c>
      <c r="S24" s="57"/>
      <c r="T24" s="57">
        <v>2</v>
      </c>
      <c r="U24" s="57">
        <v>1</v>
      </c>
      <c r="V24" s="57">
        <f t="shared" si="3"/>
        <v>2</v>
      </c>
      <c r="W24" s="57">
        <v>1</v>
      </c>
      <c r="X24" s="57">
        <v>1</v>
      </c>
      <c r="Y24" s="57"/>
      <c r="Z24" s="57"/>
      <c r="AA24" s="57">
        <f t="shared" si="4"/>
        <v>1</v>
      </c>
      <c r="AB24" s="58"/>
      <c r="AC24" s="58">
        <v>1</v>
      </c>
      <c r="AD24" s="58"/>
      <c r="AE24" s="58"/>
      <c r="AF24" s="58">
        <f t="shared" si="9"/>
        <v>21</v>
      </c>
      <c r="AG24" s="58">
        <v>6</v>
      </c>
      <c r="AH24" s="58">
        <v>5</v>
      </c>
      <c r="AI24" s="58">
        <v>10</v>
      </c>
      <c r="AJ24" s="58"/>
      <c r="AK24" s="58">
        <f t="shared" si="10"/>
        <v>9</v>
      </c>
      <c r="AL24" s="58">
        <v>1</v>
      </c>
      <c r="AM24" s="58">
        <v>1</v>
      </c>
      <c r="AN24" s="58">
        <v>7</v>
      </c>
      <c r="AO24" s="58"/>
      <c r="AP24" s="35"/>
      <c r="AQ24" s="35"/>
      <c r="AR24" s="35"/>
      <c r="AS24" s="35"/>
      <c r="AT24" s="35"/>
      <c r="AU24" s="35">
        <f t="shared" si="11"/>
        <v>74</v>
      </c>
      <c r="AV24" s="35">
        <f t="shared" si="11"/>
        <v>17</v>
      </c>
      <c r="AW24" s="35">
        <f t="shared" si="11"/>
        <v>23</v>
      </c>
      <c r="AX24" s="35">
        <f t="shared" si="11"/>
        <v>32</v>
      </c>
      <c r="AY24" s="35">
        <f t="shared" si="11"/>
        <v>2</v>
      </c>
      <c r="AZ24" s="40">
        <f t="shared" si="12"/>
        <v>56.486486486486484</v>
      </c>
      <c r="BB24" s="56">
        <f t="shared" si="8"/>
        <v>31</v>
      </c>
      <c r="BC24" s="56">
        <f t="shared" si="8"/>
        <v>7</v>
      </c>
      <c r="BD24" s="56">
        <f t="shared" si="8"/>
        <v>7</v>
      </c>
      <c r="BE24" s="56">
        <f t="shared" si="8"/>
        <v>17</v>
      </c>
      <c r="BF24" s="56">
        <f t="shared" si="8"/>
        <v>0</v>
      </c>
    </row>
    <row r="25" spans="1:58">
      <c r="A25" s="57" t="s">
        <v>19</v>
      </c>
      <c r="B25" s="57">
        <f t="shared" si="7"/>
        <v>1</v>
      </c>
      <c r="C25" s="57"/>
      <c r="D25" s="57">
        <v>1</v>
      </c>
      <c r="E25" s="57"/>
      <c r="F25" s="57"/>
      <c r="G25" s="57">
        <f t="shared" si="0"/>
        <v>116</v>
      </c>
      <c r="H25" s="57">
        <v>13</v>
      </c>
      <c r="I25" s="57">
        <v>42</v>
      </c>
      <c r="J25" s="57"/>
      <c r="K25" s="57">
        <v>61</v>
      </c>
      <c r="L25" s="57">
        <f t="shared" si="1"/>
        <v>3</v>
      </c>
      <c r="M25" s="57"/>
      <c r="N25" s="57">
        <v>3</v>
      </c>
      <c r="O25" s="57"/>
      <c r="P25" s="57"/>
      <c r="Q25" s="57">
        <f t="shared" si="2"/>
        <v>11</v>
      </c>
      <c r="R25" s="57"/>
      <c r="S25" s="57">
        <v>8</v>
      </c>
      <c r="T25" s="57"/>
      <c r="U25" s="57">
        <v>3</v>
      </c>
      <c r="V25" s="57">
        <f t="shared" si="3"/>
        <v>1</v>
      </c>
      <c r="W25" s="57">
        <v>1</v>
      </c>
      <c r="X25" s="57"/>
      <c r="Y25" s="57"/>
      <c r="Z25" s="57"/>
      <c r="AA25" s="57">
        <f t="shared" si="4"/>
        <v>0</v>
      </c>
      <c r="AB25" s="58"/>
      <c r="AC25" s="58"/>
      <c r="AD25" s="58"/>
      <c r="AE25" s="58"/>
      <c r="AF25" s="58">
        <f t="shared" si="9"/>
        <v>8</v>
      </c>
      <c r="AG25" s="58">
        <v>8</v>
      </c>
      <c r="AH25" s="58"/>
      <c r="AI25" s="58"/>
      <c r="AJ25" s="58"/>
      <c r="AK25" s="58">
        <f t="shared" si="10"/>
        <v>5</v>
      </c>
      <c r="AL25" s="58">
        <v>5</v>
      </c>
      <c r="AM25" s="58"/>
      <c r="AN25" s="58"/>
      <c r="AO25" s="58"/>
      <c r="AP25" s="35"/>
      <c r="AQ25" s="35"/>
      <c r="AR25" s="35"/>
      <c r="AS25" s="35"/>
      <c r="AT25" s="35"/>
      <c r="AU25" s="35">
        <f t="shared" si="11"/>
        <v>145</v>
      </c>
      <c r="AV25" s="35">
        <f t="shared" si="11"/>
        <v>27</v>
      </c>
      <c r="AW25" s="35">
        <f t="shared" si="11"/>
        <v>54</v>
      </c>
      <c r="AX25" s="35">
        <f t="shared" si="11"/>
        <v>0</v>
      </c>
      <c r="AY25" s="35">
        <f t="shared" si="11"/>
        <v>64</v>
      </c>
      <c r="AZ25" s="40">
        <f t="shared" si="12"/>
        <v>48.41379310344827</v>
      </c>
      <c r="BB25" s="56">
        <f t="shared" si="8"/>
        <v>13</v>
      </c>
      <c r="BC25" s="56">
        <f t="shared" si="8"/>
        <v>13</v>
      </c>
      <c r="BD25" s="56">
        <f t="shared" si="8"/>
        <v>0</v>
      </c>
      <c r="BE25" s="56">
        <f t="shared" si="8"/>
        <v>0</v>
      </c>
      <c r="BF25" s="56">
        <f t="shared" si="8"/>
        <v>0</v>
      </c>
    </row>
    <row r="26" spans="1:58">
      <c r="A26" s="57" t="s">
        <v>20</v>
      </c>
      <c r="B26" s="57">
        <f t="shared" si="7"/>
        <v>1</v>
      </c>
      <c r="C26" s="57"/>
      <c r="D26" s="57"/>
      <c r="E26" s="57">
        <v>1</v>
      </c>
      <c r="F26" s="57"/>
      <c r="G26" s="57">
        <f t="shared" si="0"/>
        <v>10</v>
      </c>
      <c r="H26" s="57"/>
      <c r="I26" s="57">
        <v>2</v>
      </c>
      <c r="J26" s="57">
        <v>4</v>
      </c>
      <c r="K26" s="57">
        <v>4</v>
      </c>
      <c r="L26" s="57">
        <f t="shared" si="1"/>
        <v>2</v>
      </c>
      <c r="M26" s="57"/>
      <c r="N26" s="57">
        <v>1</v>
      </c>
      <c r="O26" s="57">
        <v>1</v>
      </c>
      <c r="P26" s="57"/>
      <c r="Q26" s="57">
        <f t="shared" si="2"/>
        <v>1</v>
      </c>
      <c r="R26" s="57"/>
      <c r="S26" s="57"/>
      <c r="T26" s="57"/>
      <c r="U26" s="57">
        <v>1</v>
      </c>
      <c r="V26" s="57">
        <f t="shared" si="3"/>
        <v>1</v>
      </c>
      <c r="W26" s="57">
        <v>1</v>
      </c>
      <c r="X26" s="57"/>
      <c r="Y26" s="57"/>
      <c r="Z26" s="57"/>
      <c r="AA26" s="57">
        <f t="shared" si="4"/>
        <v>0</v>
      </c>
      <c r="AB26" s="58"/>
      <c r="AC26" s="58"/>
      <c r="AD26" s="58"/>
      <c r="AE26" s="58"/>
      <c r="AF26" s="58">
        <f t="shared" si="9"/>
        <v>3</v>
      </c>
      <c r="AG26" s="58">
        <v>1</v>
      </c>
      <c r="AH26" s="58">
        <v>2</v>
      </c>
      <c r="AI26" s="58"/>
      <c r="AJ26" s="58"/>
      <c r="AK26" s="58">
        <f t="shared" si="10"/>
        <v>1</v>
      </c>
      <c r="AL26" s="58"/>
      <c r="AM26" s="58">
        <v>1</v>
      </c>
      <c r="AN26" s="58"/>
      <c r="AO26" s="58"/>
      <c r="AP26" s="35"/>
      <c r="AQ26" s="35"/>
      <c r="AR26" s="35"/>
      <c r="AS26" s="35"/>
      <c r="AT26" s="35"/>
      <c r="AU26" s="35">
        <f t="shared" si="11"/>
        <v>19</v>
      </c>
      <c r="AV26" s="35">
        <f t="shared" si="11"/>
        <v>2</v>
      </c>
      <c r="AW26" s="35">
        <f t="shared" si="11"/>
        <v>6</v>
      </c>
      <c r="AX26" s="35">
        <f t="shared" si="11"/>
        <v>6</v>
      </c>
      <c r="AY26" s="35">
        <f t="shared" si="11"/>
        <v>5</v>
      </c>
      <c r="AZ26" s="40">
        <f t="shared" si="12"/>
        <v>42.10526315789474</v>
      </c>
      <c r="BB26" s="56">
        <f t="shared" si="8"/>
        <v>4</v>
      </c>
      <c r="BC26" s="56">
        <f t="shared" si="8"/>
        <v>1</v>
      </c>
      <c r="BD26" s="56">
        <f t="shared" si="8"/>
        <v>3</v>
      </c>
      <c r="BE26" s="56">
        <f t="shared" si="8"/>
        <v>0</v>
      </c>
      <c r="BF26" s="56">
        <f t="shared" si="8"/>
        <v>0</v>
      </c>
    </row>
    <row r="27" spans="1:58">
      <c r="A27" s="57" t="s">
        <v>21</v>
      </c>
      <c r="B27" s="57">
        <f t="shared" si="7"/>
        <v>3</v>
      </c>
      <c r="C27" s="57"/>
      <c r="D27" s="57">
        <v>3</v>
      </c>
      <c r="E27" s="57"/>
      <c r="F27" s="57"/>
      <c r="G27" s="57">
        <f t="shared" si="0"/>
        <v>19</v>
      </c>
      <c r="H27" s="57"/>
      <c r="I27" s="57">
        <v>19</v>
      </c>
      <c r="J27" s="57"/>
      <c r="K27" s="57"/>
      <c r="L27" s="57">
        <f t="shared" si="1"/>
        <v>7</v>
      </c>
      <c r="M27" s="57"/>
      <c r="N27" s="57">
        <v>7</v>
      </c>
      <c r="O27" s="57"/>
      <c r="P27" s="57"/>
      <c r="Q27" s="57">
        <f t="shared" si="2"/>
        <v>6</v>
      </c>
      <c r="R27" s="57"/>
      <c r="S27" s="57"/>
      <c r="T27" s="57"/>
      <c r="U27" s="57">
        <v>6</v>
      </c>
      <c r="V27" s="57">
        <f t="shared" si="3"/>
        <v>1</v>
      </c>
      <c r="W27" s="57"/>
      <c r="X27" s="57">
        <v>1</v>
      </c>
      <c r="Y27" s="57"/>
      <c r="Z27" s="57"/>
      <c r="AA27" s="57">
        <f t="shared" si="4"/>
        <v>1</v>
      </c>
      <c r="AB27" s="58"/>
      <c r="AC27" s="58">
        <v>1</v>
      </c>
      <c r="AD27" s="58"/>
      <c r="AE27" s="58"/>
      <c r="AF27" s="58">
        <f t="shared" si="9"/>
        <v>4</v>
      </c>
      <c r="AG27" s="58"/>
      <c r="AH27" s="58">
        <v>4</v>
      </c>
      <c r="AI27" s="58"/>
      <c r="AJ27" s="58"/>
      <c r="AK27" s="58">
        <f t="shared" si="10"/>
        <v>3</v>
      </c>
      <c r="AL27" s="58"/>
      <c r="AM27" s="58">
        <v>3</v>
      </c>
      <c r="AN27" s="58"/>
      <c r="AO27" s="58"/>
      <c r="AP27" s="35"/>
      <c r="AQ27" s="35"/>
      <c r="AR27" s="35"/>
      <c r="AS27" s="35"/>
      <c r="AT27" s="35"/>
      <c r="AU27" s="35">
        <f t="shared" si="11"/>
        <v>44</v>
      </c>
      <c r="AV27" s="35">
        <f t="shared" si="11"/>
        <v>0</v>
      </c>
      <c r="AW27" s="35">
        <f t="shared" si="11"/>
        <v>38</v>
      </c>
      <c r="AX27" s="35">
        <f t="shared" si="11"/>
        <v>0</v>
      </c>
      <c r="AY27" s="35">
        <f t="shared" si="11"/>
        <v>6</v>
      </c>
      <c r="AZ27" s="40">
        <f t="shared" si="12"/>
        <v>69.090909090909093</v>
      </c>
      <c r="BB27" s="56">
        <f t="shared" si="8"/>
        <v>8</v>
      </c>
      <c r="BC27" s="56">
        <f t="shared" si="8"/>
        <v>0</v>
      </c>
      <c r="BD27" s="56">
        <f t="shared" si="8"/>
        <v>8</v>
      </c>
      <c r="BE27" s="56">
        <f t="shared" si="8"/>
        <v>0</v>
      </c>
      <c r="BF27" s="56">
        <f t="shared" si="8"/>
        <v>0</v>
      </c>
    </row>
    <row r="28" spans="1:58">
      <c r="A28" s="57" t="s">
        <v>22</v>
      </c>
      <c r="B28" s="57">
        <f t="shared" si="7"/>
        <v>1</v>
      </c>
      <c r="C28" s="57"/>
      <c r="D28" s="57"/>
      <c r="E28" s="57">
        <v>1</v>
      </c>
      <c r="F28" s="57"/>
      <c r="G28" s="57">
        <f t="shared" si="0"/>
        <v>5</v>
      </c>
      <c r="H28" s="57"/>
      <c r="I28" s="57">
        <v>5</v>
      </c>
      <c r="J28" s="57"/>
      <c r="K28" s="57"/>
      <c r="L28" s="57">
        <f t="shared" si="1"/>
        <v>2</v>
      </c>
      <c r="M28" s="57"/>
      <c r="N28" s="57">
        <v>2</v>
      </c>
      <c r="O28" s="57"/>
      <c r="P28" s="57"/>
      <c r="Q28" s="57">
        <f t="shared" si="2"/>
        <v>2</v>
      </c>
      <c r="R28" s="57"/>
      <c r="S28" s="57"/>
      <c r="T28" s="57">
        <v>2</v>
      </c>
      <c r="U28" s="57"/>
      <c r="V28" s="57">
        <f t="shared" si="3"/>
        <v>1</v>
      </c>
      <c r="W28" s="57"/>
      <c r="X28" s="57">
        <v>1</v>
      </c>
      <c r="Y28" s="57"/>
      <c r="Z28" s="57"/>
      <c r="AA28" s="57">
        <f t="shared" si="4"/>
        <v>0</v>
      </c>
      <c r="AB28" s="58"/>
      <c r="AC28" s="58"/>
      <c r="AD28" s="58"/>
      <c r="AE28" s="58"/>
      <c r="AF28" s="58">
        <f t="shared" si="9"/>
        <v>4</v>
      </c>
      <c r="AG28" s="58">
        <v>4</v>
      </c>
      <c r="AH28" s="58"/>
      <c r="AI28" s="58"/>
      <c r="AJ28" s="58"/>
      <c r="AK28" s="58">
        <f t="shared" si="10"/>
        <v>2</v>
      </c>
      <c r="AL28" s="58">
        <v>2</v>
      </c>
      <c r="AM28" s="58"/>
      <c r="AN28" s="58"/>
      <c r="AO28" s="58"/>
      <c r="AP28" s="35"/>
      <c r="AQ28" s="35"/>
      <c r="AR28" s="35"/>
      <c r="AS28" s="35"/>
      <c r="AT28" s="35"/>
      <c r="AU28" s="35">
        <f t="shared" si="11"/>
        <v>17</v>
      </c>
      <c r="AV28" s="35">
        <f t="shared" si="11"/>
        <v>6</v>
      </c>
      <c r="AW28" s="35">
        <f t="shared" si="11"/>
        <v>8</v>
      </c>
      <c r="AX28" s="35">
        <f t="shared" si="11"/>
        <v>3</v>
      </c>
      <c r="AY28" s="35">
        <f t="shared" si="11"/>
        <v>0</v>
      </c>
      <c r="AZ28" s="40">
        <f t="shared" si="12"/>
        <v>76.470588235294116</v>
      </c>
      <c r="BB28" s="56">
        <f t="shared" si="8"/>
        <v>6</v>
      </c>
      <c r="BC28" s="56">
        <f t="shared" si="8"/>
        <v>6</v>
      </c>
      <c r="BD28" s="56">
        <f t="shared" si="8"/>
        <v>0</v>
      </c>
      <c r="BE28" s="56">
        <f t="shared" si="8"/>
        <v>0</v>
      </c>
      <c r="BF28" s="56">
        <f t="shared" si="8"/>
        <v>0</v>
      </c>
    </row>
    <row r="29" spans="1:58">
      <c r="A29" s="57" t="s">
        <v>23</v>
      </c>
      <c r="B29" s="57">
        <f t="shared" si="7"/>
        <v>1</v>
      </c>
      <c r="C29" s="57"/>
      <c r="D29" s="57">
        <v>1</v>
      </c>
      <c r="E29" s="57"/>
      <c r="F29" s="57"/>
      <c r="G29" s="57">
        <f t="shared" si="0"/>
        <v>7</v>
      </c>
      <c r="H29" s="57"/>
      <c r="I29" s="57">
        <v>5</v>
      </c>
      <c r="J29" s="57">
        <v>1</v>
      </c>
      <c r="K29" s="57">
        <v>1</v>
      </c>
      <c r="L29" s="57">
        <f t="shared" si="1"/>
        <v>3</v>
      </c>
      <c r="M29" s="57"/>
      <c r="N29" s="57">
        <v>2</v>
      </c>
      <c r="O29" s="57">
        <v>1</v>
      </c>
      <c r="P29" s="57"/>
      <c r="Q29" s="57">
        <f t="shared" si="2"/>
        <v>0</v>
      </c>
      <c r="R29" s="57"/>
      <c r="S29" s="57"/>
      <c r="T29" s="57"/>
      <c r="U29" s="57"/>
      <c r="V29" s="57">
        <f t="shared" si="3"/>
        <v>0</v>
      </c>
      <c r="W29" s="57"/>
      <c r="X29" s="57"/>
      <c r="Y29" s="57"/>
      <c r="Z29" s="57"/>
      <c r="AA29" s="57">
        <f t="shared" si="4"/>
        <v>0</v>
      </c>
      <c r="AB29" s="58"/>
      <c r="AC29" s="58"/>
      <c r="AD29" s="58"/>
      <c r="AE29" s="58"/>
      <c r="AF29" s="58">
        <f t="shared" si="9"/>
        <v>4</v>
      </c>
      <c r="AG29" s="58">
        <v>1</v>
      </c>
      <c r="AH29" s="58">
        <v>2</v>
      </c>
      <c r="AI29" s="58">
        <v>1</v>
      </c>
      <c r="AJ29" s="58"/>
      <c r="AK29" s="58">
        <f t="shared" si="10"/>
        <v>1</v>
      </c>
      <c r="AL29" s="58"/>
      <c r="AM29" s="58"/>
      <c r="AN29" s="58">
        <v>1</v>
      </c>
      <c r="AO29" s="58"/>
      <c r="AP29" s="35"/>
      <c r="AQ29" s="35"/>
      <c r="AR29" s="35"/>
      <c r="AS29" s="35"/>
      <c r="AT29" s="35"/>
      <c r="AU29" s="35">
        <f t="shared" si="11"/>
        <v>16</v>
      </c>
      <c r="AV29" s="35">
        <f t="shared" si="11"/>
        <v>1</v>
      </c>
      <c r="AW29" s="35">
        <f t="shared" si="11"/>
        <v>10</v>
      </c>
      <c r="AX29" s="35">
        <f t="shared" si="11"/>
        <v>4</v>
      </c>
      <c r="AY29" s="35">
        <f t="shared" si="11"/>
        <v>1</v>
      </c>
      <c r="AZ29" s="40">
        <f t="shared" si="12"/>
        <v>61.25</v>
      </c>
      <c r="BB29" s="56">
        <f t="shared" si="8"/>
        <v>5</v>
      </c>
      <c r="BC29" s="56">
        <f t="shared" si="8"/>
        <v>1</v>
      </c>
      <c r="BD29" s="56">
        <f t="shared" si="8"/>
        <v>2</v>
      </c>
      <c r="BE29" s="56">
        <f t="shared" si="8"/>
        <v>2</v>
      </c>
      <c r="BF29" s="56">
        <f t="shared" si="8"/>
        <v>0</v>
      </c>
    </row>
    <row r="30" spans="1:58">
      <c r="A30" s="57" t="s">
        <v>24</v>
      </c>
      <c r="B30" s="57">
        <f t="shared" si="7"/>
        <v>2</v>
      </c>
      <c r="C30" s="57"/>
      <c r="D30" s="57"/>
      <c r="E30" s="57">
        <v>2</v>
      </c>
      <c r="F30" s="57"/>
      <c r="G30" s="57">
        <f t="shared" si="0"/>
        <v>47</v>
      </c>
      <c r="H30" s="57"/>
      <c r="I30" s="57">
        <v>2</v>
      </c>
      <c r="J30" s="57">
        <v>45</v>
      </c>
      <c r="K30" s="57"/>
      <c r="L30" s="57">
        <f t="shared" si="1"/>
        <v>6</v>
      </c>
      <c r="M30" s="57"/>
      <c r="N30" s="57"/>
      <c r="O30" s="57">
        <v>6</v>
      </c>
      <c r="P30" s="57"/>
      <c r="Q30" s="57">
        <f t="shared" si="2"/>
        <v>5</v>
      </c>
      <c r="R30" s="57"/>
      <c r="S30" s="57">
        <v>5</v>
      </c>
      <c r="T30" s="57"/>
      <c r="U30" s="57"/>
      <c r="V30" s="57">
        <f t="shared" si="3"/>
        <v>0</v>
      </c>
      <c r="W30" s="57"/>
      <c r="X30" s="57"/>
      <c r="Y30" s="57"/>
      <c r="Z30" s="57"/>
      <c r="AA30" s="57">
        <f t="shared" si="4"/>
        <v>0</v>
      </c>
      <c r="AB30" s="58"/>
      <c r="AC30" s="58"/>
      <c r="AD30" s="58"/>
      <c r="AE30" s="58"/>
      <c r="AF30" s="58">
        <f t="shared" si="9"/>
        <v>7</v>
      </c>
      <c r="AG30" s="58"/>
      <c r="AH30" s="58">
        <v>4</v>
      </c>
      <c r="AI30" s="58">
        <v>3</v>
      </c>
      <c r="AJ30" s="58"/>
      <c r="AK30" s="58">
        <f t="shared" si="10"/>
        <v>3</v>
      </c>
      <c r="AL30" s="58"/>
      <c r="AM30" s="58">
        <v>1</v>
      </c>
      <c r="AN30" s="58">
        <v>2</v>
      </c>
      <c r="AO30" s="58"/>
      <c r="AP30" s="35"/>
      <c r="AQ30" s="35"/>
      <c r="AR30" s="35"/>
      <c r="AS30" s="35"/>
      <c r="AT30" s="35"/>
      <c r="AU30" s="35">
        <f t="shared" si="11"/>
        <v>70</v>
      </c>
      <c r="AV30" s="35">
        <f t="shared" si="11"/>
        <v>0</v>
      </c>
      <c r="AW30" s="35">
        <f t="shared" si="11"/>
        <v>12</v>
      </c>
      <c r="AX30" s="35">
        <f t="shared" si="11"/>
        <v>58</v>
      </c>
      <c r="AY30" s="35">
        <f t="shared" si="11"/>
        <v>0</v>
      </c>
      <c r="AZ30" s="40">
        <f t="shared" si="12"/>
        <v>30.285714285714285</v>
      </c>
      <c r="BB30" s="56">
        <f t="shared" si="8"/>
        <v>10</v>
      </c>
      <c r="BC30" s="56">
        <f t="shared" si="8"/>
        <v>0</v>
      </c>
      <c r="BD30" s="56">
        <f t="shared" si="8"/>
        <v>5</v>
      </c>
      <c r="BE30" s="56">
        <f t="shared" si="8"/>
        <v>5</v>
      </c>
      <c r="BF30" s="56">
        <f t="shared" si="8"/>
        <v>0</v>
      </c>
    </row>
    <row r="31" spans="1:58">
      <c r="A31" s="57" t="s">
        <v>25</v>
      </c>
      <c r="B31" s="57">
        <f t="shared" si="7"/>
        <v>1</v>
      </c>
      <c r="C31" s="57"/>
      <c r="D31" s="57"/>
      <c r="E31" s="57">
        <v>1</v>
      </c>
      <c r="F31" s="57"/>
      <c r="G31" s="57">
        <f t="shared" si="0"/>
        <v>16</v>
      </c>
      <c r="H31" s="57">
        <v>2</v>
      </c>
      <c r="I31" s="57">
        <v>12</v>
      </c>
      <c r="J31" s="57">
        <v>2</v>
      </c>
      <c r="K31" s="57"/>
      <c r="L31" s="57">
        <f t="shared" si="1"/>
        <v>2</v>
      </c>
      <c r="M31" s="57"/>
      <c r="N31" s="57">
        <v>2</v>
      </c>
      <c r="O31" s="57"/>
      <c r="P31" s="57"/>
      <c r="Q31" s="57">
        <f t="shared" si="2"/>
        <v>0</v>
      </c>
      <c r="R31" s="57"/>
      <c r="S31" s="57"/>
      <c r="T31" s="57"/>
      <c r="U31" s="57"/>
      <c r="V31" s="57">
        <f t="shared" si="3"/>
        <v>3</v>
      </c>
      <c r="W31" s="57">
        <v>2</v>
      </c>
      <c r="X31" s="57">
        <v>1</v>
      </c>
      <c r="Y31" s="57"/>
      <c r="Z31" s="57"/>
      <c r="AA31" s="57">
        <f t="shared" si="4"/>
        <v>0</v>
      </c>
      <c r="AB31" s="58"/>
      <c r="AC31" s="58"/>
      <c r="AD31" s="58"/>
      <c r="AE31" s="58"/>
      <c r="AF31" s="58">
        <f t="shared" si="9"/>
        <v>6</v>
      </c>
      <c r="AG31" s="58"/>
      <c r="AH31" s="58">
        <v>6</v>
      </c>
      <c r="AI31" s="58"/>
      <c r="AJ31" s="58"/>
      <c r="AK31" s="58">
        <f t="shared" si="10"/>
        <v>4</v>
      </c>
      <c r="AL31" s="58"/>
      <c r="AM31" s="58">
        <v>4</v>
      </c>
      <c r="AN31" s="58"/>
      <c r="AO31" s="58"/>
      <c r="AP31" s="35"/>
      <c r="AQ31" s="35"/>
      <c r="AR31" s="35"/>
      <c r="AS31" s="35"/>
      <c r="AT31" s="35"/>
      <c r="AU31" s="35">
        <f t="shared" si="11"/>
        <v>32</v>
      </c>
      <c r="AV31" s="35">
        <f t="shared" si="11"/>
        <v>4</v>
      </c>
      <c r="AW31" s="35">
        <f t="shared" si="11"/>
        <v>25</v>
      </c>
      <c r="AX31" s="35">
        <f t="shared" si="11"/>
        <v>3</v>
      </c>
      <c r="AY31" s="35">
        <f t="shared" si="11"/>
        <v>0</v>
      </c>
      <c r="AZ31" s="40">
        <f t="shared" si="12"/>
        <v>76.875</v>
      </c>
      <c r="BB31" s="56">
        <f t="shared" si="8"/>
        <v>10</v>
      </c>
      <c r="BC31" s="56">
        <f t="shared" si="8"/>
        <v>0</v>
      </c>
      <c r="BD31" s="56">
        <f t="shared" si="8"/>
        <v>10</v>
      </c>
      <c r="BE31" s="56">
        <f t="shared" si="8"/>
        <v>0</v>
      </c>
      <c r="BF31" s="56">
        <f t="shared" si="8"/>
        <v>0</v>
      </c>
    </row>
    <row r="32" spans="1:58">
      <c r="A32" s="57" t="s">
        <v>26</v>
      </c>
      <c r="B32" s="57">
        <f t="shared" si="7"/>
        <v>1</v>
      </c>
      <c r="C32" s="57"/>
      <c r="D32" s="57"/>
      <c r="E32" s="57">
        <v>1</v>
      </c>
      <c r="F32" s="57"/>
      <c r="G32" s="57">
        <f t="shared" si="0"/>
        <v>10</v>
      </c>
      <c r="H32" s="57"/>
      <c r="I32" s="57">
        <v>10</v>
      </c>
      <c r="J32" s="57"/>
      <c r="K32" s="57"/>
      <c r="L32" s="57">
        <f t="shared" si="1"/>
        <v>2</v>
      </c>
      <c r="M32" s="57"/>
      <c r="N32" s="57"/>
      <c r="O32" s="57">
        <v>2</v>
      </c>
      <c r="P32" s="57"/>
      <c r="Q32" s="57">
        <f t="shared" si="2"/>
        <v>2</v>
      </c>
      <c r="R32" s="57"/>
      <c r="S32" s="57">
        <v>2</v>
      </c>
      <c r="T32" s="57"/>
      <c r="U32" s="57"/>
      <c r="V32" s="57">
        <f t="shared" si="3"/>
        <v>1</v>
      </c>
      <c r="W32" s="57"/>
      <c r="X32" s="57">
        <v>1</v>
      </c>
      <c r="Y32" s="57"/>
      <c r="Z32" s="57"/>
      <c r="AA32" s="57">
        <f t="shared" si="4"/>
        <v>0</v>
      </c>
      <c r="AB32" s="58"/>
      <c r="AC32" s="58"/>
      <c r="AD32" s="58"/>
      <c r="AE32" s="58"/>
      <c r="AF32" s="58">
        <f t="shared" si="9"/>
        <v>5</v>
      </c>
      <c r="AG32" s="58">
        <v>5</v>
      </c>
      <c r="AH32" s="58"/>
      <c r="AI32" s="58"/>
      <c r="AJ32" s="58"/>
      <c r="AK32" s="58">
        <f t="shared" si="10"/>
        <v>3</v>
      </c>
      <c r="AL32" s="58">
        <v>3</v>
      </c>
      <c r="AM32" s="58"/>
      <c r="AN32" s="58"/>
      <c r="AO32" s="58"/>
      <c r="AP32" s="35"/>
      <c r="AQ32" s="35"/>
      <c r="AR32" s="35"/>
      <c r="AS32" s="35"/>
      <c r="AT32" s="35"/>
      <c r="AU32" s="35">
        <f t="shared" si="11"/>
        <v>24</v>
      </c>
      <c r="AV32" s="35">
        <f t="shared" si="11"/>
        <v>8</v>
      </c>
      <c r="AW32" s="35">
        <f t="shared" si="11"/>
        <v>13</v>
      </c>
      <c r="AX32" s="35">
        <f t="shared" si="11"/>
        <v>3</v>
      </c>
      <c r="AY32" s="35">
        <f t="shared" si="11"/>
        <v>0</v>
      </c>
      <c r="AZ32" s="40">
        <f t="shared" si="12"/>
        <v>79.166666666666671</v>
      </c>
      <c r="BB32" s="56">
        <f t="shared" si="8"/>
        <v>8</v>
      </c>
      <c r="BC32" s="56">
        <f t="shared" si="8"/>
        <v>8</v>
      </c>
      <c r="BD32" s="56">
        <f t="shared" si="8"/>
        <v>0</v>
      </c>
      <c r="BE32" s="56">
        <f t="shared" si="8"/>
        <v>0</v>
      </c>
      <c r="BF32" s="56">
        <f t="shared" si="8"/>
        <v>0</v>
      </c>
    </row>
    <row r="33" spans="1:58">
      <c r="A33" s="57" t="s">
        <v>27</v>
      </c>
      <c r="B33" s="57">
        <f t="shared" si="7"/>
        <v>4</v>
      </c>
      <c r="C33" s="57"/>
      <c r="D33" s="57"/>
      <c r="E33" s="57">
        <v>4</v>
      </c>
      <c r="F33" s="57"/>
      <c r="G33" s="57">
        <f t="shared" si="0"/>
        <v>12</v>
      </c>
      <c r="H33" s="57"/>
      <c r="I33" s="57">
        <v>9</v>
      </c>
      <c r="J33" s="57">
        <v>3</v>
      </c>
      <c r="K33" s="57"/>
      <c r="L33" s="57">
        <f t="shared" si="1"/>
        <v>5</v>
      </c>
      <c r="M33" s="57"/>
      <c r="N33" s="57">
        <v>5</v>
      </c>
      <c r="O33" s="57"/>
      <c r="P33" s="57"/>
      <c r="Q33" s="57">
        <f t="shared" si="2"/>
        <v>5</v>
      </c>
      <c r="R33" s="57"/>
      <c r="S33" s="57">
        <v>5</v>
      </c>
      <c r="T33" s="57"/>
      <c r="U33" s="57"/>
      <c r="V33" s="57">
        <f t="shared" si="3"/>
        <v>5</v>
      </c>
      <c r="W33" s="57">
        <v>1</v>
      </c>
      <c r="X33" s="57">
        <v>4</v>
      </c>
      <c r="Y33" s="57"/>
      <c r="Z33" s="57"/>
      <c r="AA33" s="57">
        <f t="shared" si="4"/>
        <v>0</v>
      </c>
      <c r="AB33" s="58"/>
      <c r="AC33" s="58"/>
      <c r="AD33" s="58"/>
      <c r="AE33" s="58"/>
      <c r="AF33" s="58">
        <f t="shared" si="9"/>
        <v>15</v>
      </c>
      <c r="AG33" s="58">
        <v>15</v>
      </c>
      <c r="AH33" s="58"/>
      <c r="AI33" s="58"/>
      <c r="AJ33" s="58"/>
      <c r="AK33" s="58">
        <f t="shared" si="10"/>
        <v>9</v>
      </c>
      <c r="AL33" s="58">
        <v>9</v>
      </c>
      <c r="AM33" s="58"/>
      <c r="AN33" s="58"/>
      <c r="AO33" s="58"/>
      <c r="AP33" s="35"/>
      <c r="AQ33" s="35"/>
      <c r="AR33" s="35"/>
      <c r="AS33" s="35"/>
      <c r="AT33" s="35"/>
      <c r="AU33" s="35">
        <f t="shared" si="11"/>
        <v>55</v>
      </c>
      <c r="AV33" s="35">
        <f t="shared" si="11"/>
        <v>25</v>
      </c>
      <c r="AW33" s="35">
        <f t="shared" si="11"/>
        <v>23</v>
      </c>
      <c r="AX33" s="35">
        <f t="shared" si="11"/>
        <v>7</v>
      </c>
      <c r="AY33" s="35">
        <f t="shared" si="11"/>
        <v>0</v>
      </c>
      <c r="AZ33" s="40">
        <f t="shared" si="12"/>
        <v>81.454545454545453</v>
      </c>
      <c r="BB33" s="56">
        <f t="shared" si="8"/>
        <v>24</v>
      </c>
      <c r="BC33" s="56">
        <f t="shared" si="8"/>
        <v>24</v>
      </c>
      <c r="BD33" s="56">
        <f t="shared" si="8"/>
        <v>0</v>
      </c>
      <c r="BE33" s="56">
        <f t="shared" si="8"/>
        <v>0</v>
      </c>
      <c r="BF33" s="56">
        <f t="shared" si="8"/>
        <v>0</v>
      </c>
    </row>
    <row r="34" spans="1:58">
      <c r="A34" s="57" t="s">
        <v>28</v>
      </c>
      <c r="B34" s="57">
        <f t="shared" si="7"/>
        <v>2</v>
      </c>
      <c r="C34" s="57"/>
      <c r="D34" s="57"/>
      <c r="E34" s="57">
        <v>2</v>
      </c>
      <c r="F34" s="57"/>
      <c r="G34" s="57">
        <f t="shared" si="0"/>
        <v>12</v>
      </c>
      <c r="H34" s="57">
        <v>2</v>
      </c>
      <c r="I34" s="57"/>
      <c r="J34" s="57">
        <v>3</v>
      </c>
      <c r="K34" s="57">
        <v>7</v>
      </c>
      <c r="L34" s="57">
        <f t="shared" si="1"/>
        <v>1</v>
      </c>
      <c r="M34" s="57"/>
      <c r="N34" s="57">
        <v>1</v>
      </c>
      <c r="O34" s="57"/>
      <c r="P34" s="57"/>
      <c r="Q34" s="57">
        <f t="shared" si="2"/>
        <v>0</v>
      </c>
      <c r="R34" s="57"/>
      <c r="S34" s="57"/>
      <c r="T34" s="57"/>
      <c r="U34" s="57"/>
      <c r="V34" s="57">
        <f t="shared" si="3"/>
        <v>1</v>
      </c>
      <c r="W34" s="57">
        <v>1</v>
      </c>
      <c r="X34" s="57"/>
      <c r="Y34" s="57"/>
      <c r="Z34" s="57"/>
      <c r="AA34" s="57">
        <f t="shared" si="4"/>
        <v>1</v>
      </c>
      <c r="AB34" s="58"/>
      <c r="AC34" s="58"/>
      <c r="AD34" s="58">
        <v>1</v>
      </c>
      <c r="AE34" s="58"/>
      <c r="AF34" s="58">
        <f t="shared" si="9"/>
        <v>2</v>
      </c>
      <c r="AG34" s="58"/>
      <c r="AH34" s="58">
        <v>1</v>
      </c>
      <c r="AI34" s="58">
        <v>1</v>
      </c>
      <c r="AJ34" s="58"/>
      <c r="AK34" s="58">
        <f t="shared" si="10"/>
        <v>2</v>
      </c>
      <c r="AL34" s="58"/>
      <c r="AM34" s="58"/>
      <c r="AN34" s="58">
        <v>2</v>
      </c>
      <c r="AO34" s="58"/>
      <c r="AP34" s="35"/>
      <c r="AQ34" s="35"/>
      <c r="AR34" s="35"/>
      <c r="AS34" s="35"/>
      <c r="AT34" s="35"/>
      <c r="AU34" s="35">
        <f t="shared" si="11"/>
        <v>21</v>
      </c>
      <c r="AV34" s="35">
        <f t="shared" si="11"/>
        <v>3</v>
      </c>
      <c r="AW34" s="35">
        <f t="shared" si="11"/>
        <v>2</v>
      </c>
      <c r="AX34" s="35">
        <f t="shared" si="11"/>
        <v>9</v>
      </c>
      <c r="AY34" s="35">
        <f t="shared" si="11"/>
        <v>7</v>
      </c>
      <c r="AZ34" s="40">
        <f t="shared" si="12"/>
        <v>30.476190476190474</v>
      </c>
      <c r="BB34" s="56">
        <f t="shared" si="8"/>
        <v>5</v>
      </c>
      <c r="BC34" s="56">
        <f t="shared" si="8"/>
        <v>0</v>
      </c>
      <c r="BD34" s="56">
        <f t="shared" si="8"/>
        <v>1</v>
      </c>
      <c r="BE34" s="56">
        <f t="shared" si="8"/>
        <v>4</v>
      </c>
      <c r="BF34" s="56">
        <f t="shared" si="8"/>
        <v>0</v>
      </c>
    </row>
    <row r="35" spans="1:58">
      <c r="A35" s="57" t="s">
        <v>29</v>
      </c>
      <c r="B35" s="57">
        <f t="shared" si="7"/>
        <v>2</v>
      </c>
      <c r="C35" s="57"/>
      <c r="D35" s="57">
        <v>2</v>
      </c>
      <c r="E35" s="57"/>
      <c r="F35" s="57"/>
      <c r="G35" s="57">
        <f t="shared" si="0"/>
        <v>25</v>
      </c>
      <c r="H35" s="57"/>
      <c r="I35" s="57">
        <v>25</v>
      </c>
      <c r="J35" s="57"/>
      <c r="K35" s="57"/>
      <c r="L35" s="57">
        <f t="shared" si="1"/>
        <v>1</v>
      </c>
      <c r="M35" s="57"/>
      <c r="N35" s="57">
        <v>1</v>
      </c>
      <c r="O35" s="57"/>
      <c r="P35" s="57"/>
      <c r="Q35" s="57">
        <f t="shared" si="2"/>
        <v>0</v>
      </c>
      <c r="R35" s="57"/>
      <c r="S35" s="57"/>
      <c r="T35" s="57"/>
      <c r="U35" s="57"/>
      <c r="V35" s="57">
        <f t="shared" si="3"/>
        <v>2</v>
      </c>
      <c r="W35" s="57"/>
      <c r="X35" s="57">
        <v>2</v>
      </c>
      <c r="Y35" s="57"/>
      <c r="Z35" s="57"/>
      <c r="AA35" s="57">
        <f t="shared" si="4"/>
        <v>3</v>
      </c>
      <c r="AB35" s="58">
        <v>3</v>
      </c>
      <c r="AC35" s="58"/>
      <c r="AD35" s="58"/>
      <c r="AE35" s="58"/>
      <c r="AF35" s="58">
        <f t="shared" si="9"/>
        <v>6</v>
      </c>
      <c r="AG35" s="58">
        <v>6</v>
      </c>
      <c r="AH35" s="58"/>
      <c r="AI35" s="58"/>
      <c r="AJ35" s="58"/>
      <c r="AK35" s="58">
        <f t="shared" si="10"/>
        <v>1</v>
      </c>
      <c r="AL35" s="58">
        <v>1</v>
      </c>
      <c r="AM35" s="58"/>
      <c r="AN35" s="58"/>
      <c r="AO35" s="58"/>
      <c r="AP35" s="35"/>
      <c r="AQ35" s="35"/>
      <c r="AR35" s="35"/>
      <c r="AS35" s="35"/>
      <c r="AT35" s="35"/>
      <c r="AU35" s="35">
        <f t="shared" si="11"/>
        <v>40</v>
      </c>
      <c r="AV35" s="35">
        <f t="shared" si="11"/>
        <v>10</v>
      </c>
      <c r="AW35" s="35">
        <f t="shared" si="11"/>
        <v>30</v>
      </c>
      <c r="AX35" s="35">
        <f t="shared" si="11"/>
        <v>0</v>
      </c>
      <c r="AY35" s="35">
        <f t="shared" si="11"/>
        <v>0</v>
      </c>
      <c r="AZ35" s="40">
        <f t="shared" si="12"/>
        <v>85</v>
      </c>
      <c r="BB35" s="56">
        <f t="shared" si="8"/>
        <v>10</v>
      </c>
      <c r="BC35" s="56">
        <f t="shared" si="8"/>
        <v>10</v>
      </c>
      <c r="BD35" s="56">
        <f t="shared" si="8"/>
        <v>0</v>
      </c>
      <c r="BE35" s="56">
        <f t="shared" si="8"/>
        <v>0</v>
      </c>
      <c r="BF35" s="56">
        <f t="shared" si="8"/>
        <v>0</v>
      </c>
    </row>
    <row r="36" spans="1:58">
      <c r="A36" s="57" t="s">
        <v>30</v>
      </c>
      <c r="B36" s="57">
        <f t="shared" si="7"/>
        <v>2</v>
      </c>
      <c r="C36" s="57"/>
      <c r="D36" s="57">
        <v>2</v>
      </c>
      <c r="E36" s="57"/>
      <c r="F36" s="57"/>
      <c r="G36" s="57">
        <f t="shared" si="0"/>
        <v>5</v>
      </c>
      <c r="H36" s="57"/>
      <c r="I36" s="57">
        <v>4</v>
      </c>
      <c r="J36" s="57">
        <v>1</v>
      </c>
      <c r="K36" s="57"/>
      <c r="L36" s="57">
        <f t="shared" si="1"/>
        <v>0</v>
      </c>
      <c r="M36" s="57"/>
      <c r="N36" s="57"/>
      <c r="O36" s="57"/>
      <c r="P36" s="57"/>
      <c r="Q36" s="57">
        <f t="shared" si="2"/>
        <v>1</v>
      </c>
      <c r="R36" s="57"/>
      <c r="S36" s="57"/>
      <c r="T36" s="57"/>
      <c r="U36" s="57">
        <v>1</v>
      </c>
      <c r="V36" s="57">
        <f t="shared" si="3"/>
        <v>1</v>
      </c>
      <c r="W36" s="57"/>
      <c r="X36" s="57">
        <v>1</v>
      </c>
      <c r="Y36" s="57"/>
      <c r="Z36" s="57"/>
      <c r="AA36" s="57">
        <f t="shared" si="4"/>
        <v>0</v>
      </c>
      <c r="AB36" s="58"/>
      <c r="AC36" s="58"/>
      <c r="AD36" s="58"/>
      <c r="AE36" s="58"/>
      <c r="AF36" s="58">
        <f t="shared" si="9"/>
        <v>3</v>
      </c>
      <c r="AG36" s="58"/>
      <c r="AH36" s="58"/>
      <c r="AI36" s="58"/>
      <c r="AJ36" s="58">
        <v>3</v>
      </c>
      <c r="AK36" s="58">
        <f t="shared" si="10"/>
        <v>1</v>
      </c>
      <c r="AL36" s="58"/>
      <c r="AM36" s="58"/>
      <c r="AN36" s="58"/>
      <c r="AO36" s="58">
        <v>1</v>
      </c>
      <c r="AP36" s="35"/>
      <c r="AQ36" s="35"/>
      <c r="AR36" s="35"/>
      <c r="AS36" s="35"/>
      <c r="AT36" s="35"/>
      <c r="AU36" s="35">
        <f t="shared" si="11"/>
        <v>13</v>
      </c>
      <c r="AV36" s="35">
        <f t="shared" si="11"/>
        <v>0</v>
      </c>
      <c r="AW36" s="35">
        <f t="shared" si="11"/>
        <v>7</v>
      </c>
      <c r="AX36" s="35">
        <f t="shared" si="11"/>
        <v>1</v>
      </c>
      <c r="AY36" s="35">
        <f t="shared" si="11"/>
        <v>5</v>
      </c>
      <c r="AZ36" s="40">
        <f t="shared" si="12"/>
        <v>44.61538461538462</v>
      </c>
      <c r="BB36" s="56">
        <f t="shared" si="8"/>
        <v>4</v>
      </c>
      <c r="BC36" s="56">
        <f t="shared" si="8"/>
        <v>0</v>
      </c>
      <c r="BD36" s="56">
        <f t="shared" si="8"/>
        <v>0</v>
      </c>
      <c r="BE36" s="56">
        <f t="shared" si="8"/>
        <v>0</v>
      </c>
      <c r="BF36" s="56">
        <f t="shared" si="8"/>
        <v>4</v>
      </c>
    </row>
    <row r="37" spans="1:58">
      <c r="A37" s="57" t="s">
        <v>31</v>
      </c>
      <c r="B37" s="57">
        <f t="shared" si="7"/>
        <v>1</v>
      </c>
      <c r="C37" s="57"/>
      <c r="D37" s="57"/>
      <c r="E37" s="57">
        <v>1</v>
      </c>
      <c r="F37" s="57"/>
      <c r="G37" s="57">
        <f t="shared" si="0"/>
        <v>9</v>
      </c>
      <c r="H37" s="57"/>
      <c r="I37" s="57"/>
      <c r="J37" s="57"/>
      <c r="K37" s="57">
        <v>9</v>
      </c>
      <c r="L37" s="57">
        <f t="shared" si="1"/>
        <v>0</v>
      </c>
      <c r="M37" s="57"/>
      <c r="N37" s="57"/>
      <c r="O37" s="57"/>
      <c r="P37" s="57"/>
      <c r="Q37" s="57">
        <f t="shared" si="2"/>
        <v>0</v>
      </c>
      <c r="R37" s="57"/>
      <c r="S37" s="57"/>
      <c r="T37" s="57"/>
      <c r="U37" s="57"/>
      <c r="V37" s="57">
        <f t="shared" si="3"/>
        <v>1</v>
      </c>
      <c r="W37" s="57"/>
      <c r="X37" s="57"/>
      <c r="Y37" s="57">
        <v>1</v>
      </c>
      <c r="Z37" s="57"/>
      <c r="AA37" s="57">
        <f t="shared" si="4"/>
        <v>0</v>
      </c>
      <c r="AB37" s="58"/>
      <c r="AC37" s="58"/>
      <c r="AD37" s="58"/>
      <c r="AE37" s="58"/>
      <c r="AF37" s="58">
        <f t="shared" si="9"/>
        <v>4</v>
      </c>
      <c r="AG37" s="58">
        <v>1</v>
      </c>
      <c r="AH37" s="58">
        <v>2</v>
      </c>
      <c r="AI37" s="58">
        <v>1</v>
      </c>
      <c r="AJ37" s="58"/>
      <c r="AK37" s="58">
        <f t="shared" si="10"/>
        <v>3</v>
      </c>
      <c r="AL37" s="58">
        <v>1</v>
      </c>
      <c r="AM37" s="58">
        <v>2</v>
      </c>
      <c r="AN37" s="58"/>
      <c r="AO37" s="58"/>
      <c r="AP37" s="35"/>
      <c r="AQ37" s="35"/>
      <c r="AR37" s="35"/>
      <c r="AS37" s="35"/>
      <c r="AT37" s="35"/>
      <c r="AU37" s="35">
        <f t="shared" si="11"/>
        <v>18</v>
      </c>
      <c r="AV37" s="35">
        <f t="shared" si="11"/>
        <v>2</v>
      </c>
      <c r="AW37" s="35">
        <f t="shared" si="11"/>
        <v>4</v>
      </c>
      <c r="AX37" s="35">
        <f t="shared" si="11"/>
        <v>3</v>
      </c>
      <c r="AY37" s="35">
        <f t="shared" si="11"/>
        <v>9</v>
      </c>
      <c r="AZ37" s="40">
        <f t="shared" si="12"/>
        <v>32.222222222222221</v>
      </c>
      <c r="BB37" s="56">
        <f t="shared" si="8"/>
        <v>7</v>
      </c>
      <c r="BC37" s="56">
        <f t="shared" si="8"/>
        <v>2</v>
      </c>
      <c r="BD37" s="56">
        <f t="shared" si="8"/>
        <v>4</v>
      </c>
      <c r="BE37" s="56">
        <f t="shared" si="8"/>
        <v>1</v>
      </c>
      <c r="BF37" s="56">
        <f t="shared" si="8"/>
        <v>0</v>
      </c>
    </row>
    <row r="38" spans="1:58">
      <c r="A38" s="57" t="s">
        <v>32</v>
      </c>
      <c r="B38" s="57">
        <f t="shared" si="7"/>
        <v>20</v>
      </c>
      <c r="C38" s="57"/>
      <c r="D38" s="57">
        <v>12</v>
      </c>
      <c r="E38" s="57">
        <v>8</v>
      </c>
      <c r="F38" s="57"/>
      <c r="G38" s="57">
        <f t="shared" si="0"/>
        <v>194</v>
      </c>
      <c r="H38" s="57">
        <v>93</v>
      </c>
      <c r="I38" s="57">
        <v>64</v>
      </c>
      <c r="J38" s="57">
        <v>16</v>
      </c>
      <c r="K38" s="57">
        <v>21</v>
      </c>
      <c r="L38" s="57">
        <f t="shared" si="1"/>
        <v>11</v>
      </c>
      <c r="M38" s="57"/>
      <c r="N38" s="57">
        <v>11</v>
      </c>
      <c r="O38" s="57"/>
      <c r="P38" s="57"/>
      <c r="Q38" s="57">
        <f t="shared" si="2"/>
        <v>16</v>
      </c>
      <c r="R38" s="57"/>
      <c r="S38" s="57">
        <v>16</v>
      </c>
      <c r="T38" s="57"/>
      <c r="U38" s="57"/>
      <c r="V38" s="57">
        <f t="shared" si="3"/>
        <v>3</v>
      </c>
      <c r="W38" s="57">
        <v>1</v>
      </c>
      <c r="X38" s="57">
        <v>2</v>
      </c>
      <c r="Y38" s="57"/>
      <c r="Z38" s="57"/>
      <c r="AA38" s="57">
        <f t="shared" si="4"/>
        <v>1</v>
      </c>
      <c r="AB38" s="58">
        <v>1</v>
      </c>
      <c r="AC38" s="58"/>
      <c r="AD38" s="58"/>
      <c r="AE38" s="58"/>
      <c r="AF38" s="58">
        <f t="shared" si="9"/>
        <v>48</v>
      </c>
      <c r="AG38" s="58">
        <v>48</v>
      </c>
      <c r="AH38" s="58"/>
      <c r="AI38" s="58"/>
      <c r="AJ38" s="58"/>
      <c r="AK38" s="58">
        <f t="shared" si="10"/>
        <v>26</v>
      </c>
      <c r="AL38" s="58">
        <v>26</v>
      </c>
      <c r="AM38" s="58"/>
      <c r="AN38" s="58"/>
      <c r="AO38" s="58"/>
      <c r="AP38" s="35"/>
      <c r="AQ38" s="35"/>
      <c r="AR38" s="35"/>
      <c r="AS38" s="35"/>
      <c r="AT38" s="35"/>
      <c r="AU38" s="35">
        <f t="shared" si="11"/>
        <v>319</v>
      </c>
      <c r="AV38" s="35">
        <f t="shared" si="11"/>
        <v>169</v>
      </c>
      <c r="AW38" s="35">
        <f t="shared" si="11"/>
        <v>105</v>
      </c>
      <c r="AX38" s="35">
        <f t="shared" si="11"/>
        <v>24</v>
      </c>
      <c r="AY38" s="35">
        <f t="shared" si="11"/>
        <v>21</v>
      </c>
      <c r="AZ38" s="40">
        <f t="shared" si="12"/>
        <v>80.81504702194357</v>
      </c>
      <c r="BB38" s="56">
        <f t="shared" si="8"/>
        <v>75</v>
      </c>
      <c r="BC38" s="56">
        <f t="shared" si="8"/>
        <v>75</v>
      </c>
      <c r="BD38" s="56">
        <f t="shared" si="8"/>
        <v>0</v>
      </c>
      <c r="BE38" s="56">
        <f t="shared" si="8"/>
        <v>0</v>
      </c>
      <c r="BF38" s="56">
        <f t="shared" si="8"/>
        <v>0</v>
      </c>
    </row>
    <row r="39" spans="1:58">
      <c r="A39" s="57" t="s">
        <v>33</v>
      </c>
      <c r="B39" s="57">
        <f t="shared" si="7"/>
        <v>1</v>
      </c>
      <c r="C39" s="57"/>
      <c r="D39" s="57"/>
      <c r="E39" s="57">
        <v>1</v>
      </c>
      <c r="F39" s="57"/>
      <c r="G39" s="57">
        <f t="shared" si="0"/>
        <v>5</v>
      </c>
      <c r="H39" s="57"/>
      <c r="I39" s="57">
        <v>1</v>
      </c>
      <c r="J39" s="57">
        <v>4</v>
      </c>
      <c r="K39" s="57"/>
      <c r="L39" s="57">
        <f t="shared" si="1"/>
        <v>2</v>
      </c>
      <c r="M39" s="57"/>
      <c r="N39" s="57"/>
      <c r="O39" s="57">
        <v>2</v>
      </c>
      <c r="P39" s="57"/>
      <c r="Q39" s="57">
        <f t="shared" si="2"/>
        <v>1</v>
      </c>
      <c r="R39" s="57"/>
      <c r="S39" s="57"/>
      <c r="T39" s="57">
        <v>1</v>
      </c>
      <c r="U39" s="57"/>
      <c r="V39" s="57">
        <f t="shared" si="3"/>
        <v>1</v>
      </c>
      <c r="W39" s="57"/>
      <c r="X39" s="57"/>
      <c r="Y39" s="57">
        <v>1</v>
      </c>
      <c r="Z39" s="57"/>
      <c r="AA39" s="57">
        <f t="shared" si="4"/>
        <v>0</v>
      </c>
      <c r="AB39" s="58"/>
      <c r="AC39" s="58"/>
      <c r="AD39" s="58"/>
      <c r="AE39" s="58"/>
      <c r="AF39" s="58">
        <f t="shared" si="9"/>
        <v>4</v>
      </c>
      <c r="AG39" s="58"/>
      <c r="AH39" s="58">
        <v>4</v>
      </c>
      <c r="AI39" s="58"/>
      <c r="AJ39" s="58"/>
      <c r="AK39" s="58">
        <f t="shared" si="10"/>
        <v>2</v>
      </c>
      <c r="AL39" s="58"/>
      <c r="AM39" s="58">
        <v>2</v>
      </c>
      <c r="AN39" s="58"/>
      <c r="AO39" s="58"/>
      <c r="AP39" s="35"/>
      <c r="AQ39" s="35"/>
      <c r="AR39" s="35"/>
      <c r="AS39" s="35"/>
      <c r="AT39" s="35"/>
      <c r="AU39" s="35">
        <f t="shared" si="11"/>
        <v>16</v>
      </c>
      <c r="AV39" s="35">
        <f t="shared" si="11"/>
        <v>0</v>
      </c>
      <c r="AW39" s="35">
        <f t="shared" si="11"/>
        <v>7</v>
      </c>
      <c r="AX39" s="35">
        <f t="shared" si="11"/>
        <v>9</v>
      </c>
      <c r="AY39" s="35">
        <f t="shared" si="11"/>
        <v>0</v>
      </c>
      <c r="AZ39" s="40">
        <f t="shared" si="12"/>
        <v>46.25</v>
      </c>
      <c r="BB39" s="56">
        <f t="shared" si="8"/>
        <v>6</v>
      </c>
      <c r="BC39" s="56">
        <f t="shared" si="8"/>
        <v>0</v>
      </c>
      <c r="BD39" s="56">
        <f t="shared" si="8"/>
        <v>6</v>
      </c>
      <c r="BE39" s="56">
        <f t="shared" si="8"/>
        <v>0</v>
      </c>
      <c r="BF39" s="56">
        <f t="shared" si="8"/>
        <v>0</v>
      </c>
    </row>
    <row r="40" spans="1:58">
      <c r="A40" s="57" t="s">
        <v>34</v>
      </c>
      <c r="B40" s="57">
        <f t="shared" si="7"/>
        <v>2</v>
      </c>
      <c r="C40" s="57"/>
      <c r="D40" s="57"/>
      <c r="E40" s="57">
        <v>2</v>
      </c>
      <c r="F40" s="57"/>
      <c r="G40" s="57">
        <f t="shared" si="0"/>
        <v>8</v>
      </c>
      <c r="H40" s="57"/>
      <c r="I40" s="57"/>
      <c r="J40" s="57">
        <v>8</v>
      </c>
      <c r="K40" s="57"/>
      <c r="L40" s="57">
        <f t="shared" si="1"/>
        <v>2</v>
      </c>
      <c r="M40" s="57"/>
      <c r="N40" s="57"/>
      <c r="O40" s="57">
        <v>2</v>
      </c>
      <c r="P40" s="57"/>
      <c r="Q40" s="57">
        <f t="shared" si="2"/>
        <v>4</v>
      </c>
      <c r="R40" s="57"/>
      <c r="S40" s="57"/>
      <c r="T40" s="57"/>
      <c r="U40" s="57">
        <v>4</v>
      </c>
      <c r="V40" s="57">
        <f t="shared" si="3"/>
        <v>2</v>
      </c>
      <c r="W40" s="57"/>
      <c r="X40" s="57"/>
      <c r="Y40" s="57">
        <v>2</v>
      </c>
      <c r="Z40" s="57"/>
      <c r="AA40" s="57">
        <f t="shared" si="4"/>
        <v>0</v>
      </c>
      <c r="AB40" s="58"/>
      <c r="AC40" s="58"/>
      <c r="AD40" s="58"/>
      <c r="AE40" s="58"/>
      <c r="AF40" s="58">
        <f t="shared" si="9"/>
        <v>9</v>
      </c>
      <c r="AG40" s="58">
        <v>9</v>
      </c>
      <c r="AH40" s="58"/>
      <c r="AI40" s="58"/>
      <c r="AJ40" s="58"/>
      <c r="AK40" s="58">
        <f t="shared" si="10"/>
        <v>3</v>
      </c>
      <c r="AL40" s="58">
        <v>3</v>
      </c>
      <c r="AM40" s="58"/>
      <c r="AN40" s="58"/>
      <c r="AO40" s="58"/>
      <c r="AP40" s="35"/>
      <c r="AQ40" s="35"/>
      <c r="AR40" s="35"/>
      <c r="AS40" s="35"/>
      <c r="AT40" s="35"/>
      <c r="AU40" s="35">
        <f t="shared" si="11"/>
        <v>30</v>
      </c>
      <c r="AV40" s="35">
        <f t="shared" si="11"/>
        <v>12</v>
      </c>
      <c r="AW40" s="35">
        <f t="shared" si="11"/>
        <v>0</v>
      </c>
      <c r="AX40" s="35">
        <f t="shared" si="11"/>
        <v>14</v>
      </c>
      <c r="AY40" s="35">
        <f t="shared" si="11"/>
        <v>4</v>
      </c>
      <c r="AZ40" s="40">
        <f t="shared" si="12"/>
        <v>49.333333333333336</v>
      </c>
      <c r="BB40" s="56">
        <f t="shared" si="8"/>
        <v>12</v>
      </c>
      <c r="BC40" s="56">
        <f t="shared" si="8"/>
        <v>12</v>
      </c>
      <c r="BD40" s="56">
        <f t="shared" si="8"/>
        <v>0</v>
      </c>
      <c r="BE40" s="56">
        <f t="shared" si="8"/>
        <v>0</v>
      </c>
      <c r="BF40" s="56">
        <f t="shared" si="8"/>
        <v>0</v>
      </c>
    </row>
    <row r="41" spans="1:58">
      <c r="A41" s="57" t="s">
        <v>35</v>
      </c>
      <c r="B41" s="57">
        <f t="shared" si="7"/>
        <v>1</v>
      </c>
      <c r="C41" s="57"/>
      <c r="D41" s="57"/>
      <c r="E41" s="57">
        <v>1</v>
      </c>
      <c r="F41" s="57"/>
      <c r="G41" s="57">
        <f t="shared" si="0"/>
        <v>3</v>
      </c>
      <c r="H41" s="57"/>
      <c r="I41" s="57"/>
      <c r="J41" s="57">
        <v>3</v>
      </c>
      <c r="K41" s="57"/>
      <c r="L41" s="57">
        <f t="shared" si="1"/>
        <v>1</v>
      </c>
      <c r="M41" s="57"/>
      <c r="N41" s="57"/>
      <c r="O41" s="57">
        <v>1</v>
      </c>
      <c r="P41" s="57"/>
      <c r="Q41" s="57">
        <f t="shared" si="2"/>
        <v>0</v>
      </c>
      <c r="R41" s="57"/>
      <c r="S41" s="57"/>
      <c r="T41" s="57">
        <v>0</v>
      </c>
      <c r="U41" s="57"/>
      <c r="V41" s="57">
        <f t="shared" si="3"/>
        <v>1</v>
      </c>
      <c r="W41" s="57"/>
      <c r="X41" s="57"/>
      <c r="Y41" s="57">
        <v>1</v>
      </c>
      <c r="Z41" s="57"/>
      <c r="AA41" s="57">
        <f t="shared" si="4"/>
        <v>1</v>
      </c>
      <c r="AB41" s="58"/>
      <c r="AC41" s="58">
        <v>1</v>
      </c>
      <c r="AD41" s="58"/>
      <c r="AE41" s="58"/>
      <c r="AF41" s="58">
        <f t="shared" si="9"/>
        <v>3</v>
      </c>
      <c r="AG41" s="58"/>
      <c r="AH41" s="58">
        <v>3</v>
      </c>
      <c r="AI41" s="58"/>
      <c r="AJ41" s="58"/>
      <c r="AK41" s="58">
        <f t="shared" si="10"/>
        <v>1</v>
      </c>
      <c r="AL41" s="58"/>
      <c r="AM41" s="58">
        <v>1</v>
      </c>
      <c r="AN41" s="58"/>
      <c r="AO41" s="58"/>
      <c r="AP41" s="35"/>
      <c r="AQ41" s="35"/>
      <c r="AR41" s="35"/>
      <c r="AS41" s="35"/>
      <c r="AT41" s="35"/>
      <c r="AU41" s="35">
        <f t="shared" si="11"/>
        <v>11</v>
      </c>
      <c r="AV41" s="35">
        <f t="shared" si="11"/>
        <v>0</v>
      </c>
      <c r="AW41" s="35">
        <f t="shared" si="11"/>
        <v>5</v>
      </c>
      <c r="AX41" s="35">
        <f t="shared" si="11"/>
        <v>6</v>
      </c>
      <c r="AY41" s="35">
        <f t="shared" si="11"/>
        <v>0</v>
      </c>
      <c r="AZ41" s="40">
        <f t="shared" si="12"/>
        <v>47.272727272727273</v>
      </c>
      <c r="BB41" s="56">
        <f t="shared" si="8"/>
        <v>5</v>
      </c>
      <c r="BC41" s="56">
        <f t="shared" si="8"/>
        <v>0</v>
      </c>
      <c r="BD41" s="56">
        <f t="shared" si="8"/>
        <v>5</v>
      </c>
      <c r="BE41" s="56">
        <f t="shared" si="8"/>
        <v>0</v>
      </c>
      <c r="BF41" s="56">
        <f t="shared" si="8"/>
        <v>0</v>
      </c>
    </row>
    <row r="42" spans="1:58">
      <c r="A42" s="57" t="s">
        <v>36</v>
      </c>
      <c r="B42" s="57">
        <f t="shared" si="7"/>
        <v>3</v>
      </c>
      <c r="C42" s="57"/>
      <c r="D42" s="57"/>
      <c r="E42" s="57">
        <v>3</v>
      </c>
      <c r="F42" s="57"/>
      <c r="G42" s="57">
        <f t="shared" si="0"/>
        <v>2</v>
      </c>
      <c r="H42" s="57"/>
      <c r="I42" s="57"/>
      <c r="J42" s="57">
        <v>2</v>
      </c>
      <c r="K42" s="57"/>
      <c r="L42" s="57">
        <f t="shared" si="1"/>
        <v>1</v>
      </c>
      <c r="M42" s="57"/>
      <c r="N42" s="57"/>
      <c r="O42" s="57">
        <v>1</v>
      </c>
      <c r="P42" s="57"/>
      <c r="Q42" s="57">
        <f t="shared" si="2"/>
        <v>0</v>
      </c>
      <c r="R42" s="57"/>
      <c r="S42" s="57"/>
      <c r="T42" s="57"/>
      <c r="U42" s="57"/>
      <c r="V42" s="57">
        <f t="shared" si="3"/>
        <v>1</v>
      </c>
      <c r="W42" s="57"/>
      <c r="X42" s="57"/>
      <c r="Y42" s="57">
        <v>1</v>
      </c>
      <c r="Z42" s="57"/>
      <c r="AA42" s="57">
        <f t="shared" si="4"/>
        <v>2</v>
      </c>
      <c r="AB42" s="58">
        <v>2</v>
      </c>
      <c r="AC42" s="58"/>
      <c r="AD42" s="58"/>
      <c r="AE42" s="58"/>
      <c r="AF42" s="58">
        <f t="shared" si="9"/>
        <v>8</v>
      </c>
      <c r="AG42" s="58">
        <v>2</v>
      </c>
      <c r="AH42" s="58">
        <v>4</v>
      </c>
      <c r="AI42" s="58">
        <v>2</v>
      </c>
      <c r="AJ42" s="58"/>
      <c r="AK42" s="58">
        <f t="shared" si="10"/>
        <v>4</v>
      </c>
      <c r="AL42" s="58">
        <v>1</v>
      </c>
      <c r="AM42" s="58"/>
      <c r="AN42" s="58">
        <v>3</v>
      </c>
      <c r="AO42" s="58"/>
      <c r="AP42" s="35"/>
      <c r="AQ42" s="35"/>
      <c r="AR42" s="35"/>
      <c r="AS42" s="35"/>
      <c r="AT42" s="35"/>
      <c r="AU42" s="35">
        <f t="shared" si="11"/>
        <v>21</v>
      </c>
      <c r="AV42" s="35">
        <f t="shared" si="11"/>
        <v>5</v>
      </c>
      <c r="AW42" s="35">
        <f t="shared" si="11"/>
        <v>4</v>
      </c>
      <c r="AX42" s="35">
        <f t="shared" si="11"/>
        <v>12</v>
      </c>
      <c r="AY42" s="35">
        <f t="shared" si="11"/>
        <v>0</v>
      </c>
      <c r="AZ42" s="40">
        <f t="shared" si="12"/>
        <v>50.476190476190482</v>
      </c>
      <c r="BB42" s="56">
        <f t="shared" si="8"/>
        <v>14</v>
      </c>
      <c r="BC42" s="56">
        <f t="shared" si="8"/>
        <v>5</v>
      </c>
      <c r="BD42" s="56">
        <f t="shared" si="8"/>
        <v>4</v>
      </c>
      <c r="BE42" s="56">
        <f t="shared" si="8"/>
        <v>5</v>
      </c>
      <c r="BF42" s="56">
        <f t="shared" si="8"/>
        <v>0</v>
      </c>
    </row>
    <row r="43" spans="1:58">
      <c r="A43" s="57" t="s">
        <v>37</v>
      </c>
      <c r="B43" s="57">
        <f t="shared" si="7"/>
        <v>1</v>
      </c>
      <c r="C43" s="57"/>
      <c r="D43" s="57"/>
      <c r="E43" s="57">
        <v>1</v>
      </c>
      <c r="F43" s="57"/>
      <c r="G43" s="57">
        <f t="shared" si="0"/>
        <v>3</v>
      </c>
      <c r="H43" s="57"/>
      <c r="I43" s="57"/>
      <c r="J43" s="57">
        <v>3</v>
      </c>
      <c r="K43" s="57"/>
      <c r="L43" s="57">
        <f t="shared" si="1"/>
        <v>4</v>
      </c>
      <c r="M43" s="57"/>
      <c r="N43" s="57"/>
      <c r="O43" s="57">
        <v>1</v>
      </c>
      <c r="P43" s="57">
        <v>3</v>
      </c>
      <c r="Q43" s="57">
        <f t="shared" si="2"/>
        <v>0</v>
      </c>
      <c r="R43" s="57"/>
      <c r="S43" s="57"/>
      <c r="T43" s="57"/>
      <c r="U43" s="57"/>
      <c r="V43" s="57">
        <f t="shared" si="3"/>
        <v>0</v>
      </c>
      <c r="W43" s="57"/>
      <c r="X43" s="57"/>
      <c r="Y43" s="57"/>
      <c r="Z43" s="57"/>
      <c r="AA43" s="57">
        <f t="shared" si="4"/>
        <v>0</v>
      </c>
      <c r="AB43" s="58"/>
      <c r="AC43" s="58"/>
      <c r="AD43" s="58"/>
      <c r="AE43" s="58"/>
      <c r="AF43" s="58">
        <f t="shared" si="9"/>
        <v>8</v>
      </c>
      <c r="AG43" s="58">
        <v>8</v>
      </c>
      <c r="AH43" s="58"/>
      <c r="AI43" s="58"/>
      <c r="AJ43" s="58"/>
      <c r="AK43" s="58">
        <f t="shared" si="10"/>
        <v>2</v>
      </c>
      <c r="AL43" s="58">
        <v>2</v>
      </c>
      <c r="AM43" s="58"/>
      <c r="AN43" s="58"/>
      <c r="AO43" s="58"/>
      <c r="AP43" s="35"/>
      <c r="AQ43" s="35"/>
      <c r="AR43" s="35"/>
      <c r="AS43" s="35"/>
      <c r="AT43" s="35"/>
      <c r="AU43" s="35">
        <f t="shared" si="11"/>
        <v>18</v>
      </c>
      <c r="AV43" s="35">
        <f t="shared" si="11"/>
        <v>10</v>
      </c>
      <c r="AW43" s="35">
        <f t="shared" si="11"/>
        <v>0</v>
      </c>
      <c r="AX43" s="35">
        <f t="shared" si="11"/>
        <v>5</v>
      </c>
      <c r="AY43" s="35">
        <f t="shared" si="11"/>
        <v>3</v>
      </c>
      <c r="AZ43" s="40">
        <f t="shared" si="12"/>
        <v>61.111111111111114</v>
      </c>
      <c r="BB43" s="56">
        <f t="shared" si="8"/>
        <v>10</v>
      </c>
      <c r="BC43" s="56">
        <f t="shared" si="8"/>
        <v>10</v>
      </c>
      <c r="BD43" s="56">
        <f t="shared" si="8"/>
        <v>0</v>
      </c>
      <c r="BE43" s="56">
        <f t="shared" si="8"/>
        <v>0</v>
      </c>
      <c r="BF43" s="56">
        <f t="shared" si="8"/>
        <v>0</v>
      </c>
    </row>
    <row r="44" spans="1:58">
      <c r="A44" s="57" t="s">
        <v>38</v>
      </c>
      <c r="B44" s="57">
        <f t="shared" si="7"/>
        <v>2</v>
      </c>
      <c r="C44" s="57"/>
      <c r="D44" s="57"/>
      <c r="E44" s="57">
        <v>2</v>
      </c>
      <c r="F44" s="57"/>
      <c r="G44" s="57">
        <f t="shared" si="0"/>
        <v>23</v>
      </c>
      <c r="H44" s="57"/>
      <c r="I44" s="57">
        <v>12</v>
      </c>
      <c r="J44" s="57">
        <v>6</v>
      </c>
      <c r="K44" s="57">
        <v>5</v>
      </c>
      <c r="L44" s="57">
        <f t="shared" si="1"/>
        <v>0</v>
      </c>
      <c r="M44" s="57"/>
      <c r="N44" s="57"/>
      <c r="O44" s="57"/>
      <c r="P44" s="57"/>
      <c r="Q44" s="57">
        <f t="shared" si="2"/>
        <v>2</v>
      </c>
      <c r="R44" s="57">
        <v>1</v>
      </c>
      <c r="S44" s="57">
        <v>1</v>
      </c>
      <c r="T44" s="57"/>
      <c r="U44" s="57"/>
      <c r="V44" s="57">
        <f t="shared" si="3"/>
        <v>1</v>
      </c>
      <c r="W44" s="57"/>
      <c r="X44" s="57">
        <v>1</v>
      </c>
      <c r="Y44" s="57"/>
      <c r="Z44" s="57"/>
      <c r="AA44" s="57">
        <f t="shared" si="4"/>
        <v>0</v>
      </c>
      <c r="AB44" s="58"/>
      <c r="AC44" s="58"/>
      <c r="AD44" s="58"/>
      <c r="AE44" s="58"/>
      <c r="AF44" s="58">
        <f t="shared" si="9"/>
        <v>3</v>
      </c>
      <c r="AG44" s="58">
        <v>2</v>
      </c>
      <c r="AH44" s="58"/>
      <c r="AI44" s="58">
        <v>1</v>
      </c>
      <c r="AJ44" s="58"/>
      <c r="AK44" s="58">
        <f t="shared" si="10"/>
        <v>2</v>
      </c>
      <c r="AL44" s="58">
        <v>1</v>
      </c>
      <c r="AM44" s="58"/>
      <c r="AN44" s="58">
        <v>1</v>
      </c>
      <c r="AO44" s="58"/>
      <c r="AP44" s="35"/>
      <c r="AQ44" s="35"/>
      <c r="AR44" s="35"/>
      <c r="AS44" s="35"/>
      <c r="AT44" s="35"/>
      <c r="AU44" s="35">
        <f t="shared" si="11"/>
        <v>33</v>
      </c>
      <c r="AV44" s="35">
        <f t="shared" si="11"/>
        <v>4</v>
      </c>
      <c r="AW44" s="35">
        <f t="shared" si="11"/>
        <v>14</v>
      </c>
      <c r="AX44" s="35">
        <f t="shared" si="11"/>
        <v>10</v>
      </c>
      <c r="AY44" s="35">
        <f t="shared" si="11"/>
        <v>5</v>
      </c>
      <c r="AZ44" s="40">
        <f t="shared" si="12"/>
        <v>52.121212121212125</v>
      </c>
      <c r="BB44" s="56">
        <f t="shared" si="8"/>
        <v>5</v>
      </c>
      <c r="BC44" s="56">
        <f t="shared" si="8"/>
        <v>3</v>
      </c>
      <c r="BD44" s="56">
        <f t="shared" si="8"/>
        <v>0</v>
      </c>
      <c r="BE44" s="56">
        <f t="shared" si="8"/>
        <v>2</v>
      </c>
      <c r="BF44" s="56">
        <f t="shared" si="8"/>
        <v>0</v>
      </c>
    </row>
    <row r="45" spans="1:58">
      <c r="A45" s="41"/>
      <c r="AZ45" s="42"/>
      <c r="BB45" s="71"/>
      <c r="BC45" s="71"/>
      <c r="BD45" s="71"/>
      <c r="BE45" s="71"/>
      <c r="BF45" s="71"/>
    </row>
    <row r="46" spans="1:58">
      <c r="A46" s="35" t="s">
        <v>92</v>
      </c>
      <c r="B46" s="57">
        <f t="shared" ref="B46:U46" si="13">SUM(B4:B44)</f>
        <v>143</v>
      </c>
      <c r="C46" s="57">
        <f t="shared" si="13"/>
        <v>3</v>
      </c>
      <c r="D46" s="57">
        <f t="shared" si="13"/>
        <v>35</v>
      </c>
      <c r="E46" s="57">
        <f t="shared" si="13"/>
        <v>98</v>
      </c>
      <c r="F46" s="57">
        <f t="shared" si="13"/>
        <v>7</v>
      </c>
      <c r="G46" s="57">
        <f t="shared" si="13"/>
        <v>852</v>
      </c>
      <c r="H46" s="57">
        <f t="shared" si="13"/>
        <v>157</v>
      </c>
      <c r="I46" s="57">
        <f t="shared" si="13"/>
        <v>268</v>
      </c>
      <c r="J46" s="57">
        <f t="shared" si="13"/>
        <v>250</v>
      </c>
      <c r="K46" s="57">
        <f t="shared" si="13"/>
        <v>177</v>
      </c>
      <c r="L46" s="57">
        <f t="shared" si="13"/>
        <v>131</v>
      </c>
      <c r="M46" s="57">
        <f t="shared" si="13"/>
        <v>12</v>
      </c>
      <c r="N46" s="57">
        <f t="shared" si="13"/>
        <v>60</v>
      </c>
      <c r="O46" s="57">
        <f t="shared" si="13"/>
        <v>49</v>
      </c>
      <c r="P46" s="57">
        <f t="shared" si="13"/>
        <v>10</v>
      </c>
      <c r="Q46" s="57">
        <f t="shared" si="13"/>
        <v>131</v>
      </c>
      <c r="R46" s="57">
        <f t="shared" si="13"/>
        <v>14</v>
      </c>
      <c r="S46" s="57">
        <f t="shared" si="13"/>
        <v>49</v>
      </c>
      <c r="T46" s="57">
        <f t="shared" si="13"/>
        <v>21</v>
      </c>
      <c r="U46" s="57">
        <f t="shared" si="13"/>
        <v>47</v>
      </c>
      <c r="V46" s="57">
        <f>SUM(V4:V44)</f>
        <v>55</v>
      </c>
      <c r="W46" s="57">
        <f t="shared" ref="W46:AT46" si="14">SUM(W4:W44)</f>
        <v>14</v>
      </c>
      <c r="X46" s="57">
        <f t="shared" si="14"/>
        <v>25</v>
      </c>
      <c r="Y46" s="57">
        <f t="shared" si="14"/>
        <v>15</v>
      </c>
      <c r="Z46" s="57">
        <f t="shared" si="14"/>
        <v>1</v>
      </c>
      <c r="AA46" s="57">
        <f t="shared" si="14"/>
        <v>14</v>
      </c>
      <c r="AB46" s="57">
        <f>SUM(AB4:AB44)</f>
        <v>8</v>
      </c>
      <c r="AC46" s="57">
        <f t="shared" si="14"/>
        <v>5</v>
      </c>
      <c r="AD46" s="57">
        <f t="shared" si="14"/>
        <v>1</v>
      </c>
      <c r="AE46" s="57">
        <f t="shared" si="14"/>
        <v>0</v>
      </c>
      <c r="AF46" s="57">
        <f t="shared" si="14"/>
        <v>365</v>
      </c>
      <c r="AG46" s="57">
        <f t="shared" si="14"/>
        <v>237</v>
      </c>
      <c r="AH46" s="57">
        <f t="shared" si="14"/>
        <v>63</v>
      </c>
      <c r="AI46" s="57">
        <f t="shared" si="14"/>
        <v>61</v>
      </c>
      <c r="AJ46" s="57">
        <f t="shared" si="14"/>
        <v>4</v>
      </c>
      <c r="AK46" s="57">
        <f t="shared" si="14"/>
        <v>170</v>
      </c>
      <c r="AL46" s="57">
        <f t="shared" si="14"/>
        <v>103</v>
      </c>
      <c r="AM46" s="57">
        <f t="shared" si="14"/>
        <v>25</v>
      </c>
      <c r="AN46" s="57">
        <f t="shared" si="14"/>
        <v>40</v>
      </c>
      <c r="AO46" s="57">
        <f t="shared" si="14"/>
        <v>2</v>
      </c>
      <c r="AP46" s="57">
        <f t="shared" si="14"/>
        <v>91</v>
      </c>
      <c r="AQ46" s="57">
        <f t="shared" si="14"/>
        <v>91</v>
      </c>
      <c r="AR46" s="57">
        <f t="shared" si="14"/>
        <v>0</v>
      </c>
      <c r="AS46" s="57">
        <f t="shared" si="14"/>
        <v>0</v>
      </c>
      <c r="AT46" s="57">
        <f t="shared" si="14"/>
        <v>0</v>
      </c>
      <c r="AU46" s="35">
        <f>B46+G46+L46+Q46+V46+AA46+AF46+AK46+AP46</f>
        <v>1952</v>
      </c>
      <c r="AV46" s="35">
        <f>C46+H46+M46+R46+W46+AB46+AG46+AL46+AQ46</f>
        <v>639</v>
      </c>
      <c r="AW46" s="35">
        <f>D46+I46+N46+S46+X46+AC46+AH46+AM46+AR46</f>
        <v>530</v>
      </c>
      <c r="AX46" s="35">
        <f>E46+J46+O46+T46+Y46+AD46+AI46+AN46+AS46</f>
        <v>535</v>
      </c>
      <c r="AY46" s="35">
        <f>F46+K46+P46+U46+Z46+AE46+AJ46+AO46+AT46</f>
        <v>248</v>
      </c>
      <c r="AZ46" s="40">
        <f>AV46*100/$AU46+AW46*80/$AU46+AX46*20/$AU46</f>
        <v>59.938524590163929</v>
      </c>
      <c r="BB46" s="71">
        <f>SUM(BB4:BB44)</f>
        <v>640</v>
      </c>
      <c r="BC46" s="71">
        <f>SUM(BC4:BC44)</f>
        <v>439</v>
      </c>
      <c r="BD46" s="71">
        <f>SUM(BD4:BD44)</f>
        <v>93</v>
      </c>
      <c r="BE46" s="71">
        <f>SUM(BE4:BE44)</f>
        <v>102</v>
      </c>
      <c r="BF46" s="71">
        <f>SUM(BF4:BF44)</f>
        <v>6</v>
      </c>
    </row>
    <row r="47" spans="1:58" s="44" customFormat="1">
      <c r="A47" s="43"/>
      <c r="B47" s="43"/>
      <c r="C47" s="43">
        <f>C46/143</f>
        <v>2.097902097902098E-2</v>
      </c>
      <c r="D47" s="43">
        <f>D46/143</f>
        <v>0.24475524475524477</v>
      </c>
      <c r="E47" s="43">
        <f>E46/143</f>
        <v>0.68531468531468531</v>
      </c>
      <c r="F47" s="43">
        <f>F46/143</f>
        <v>4.8951048951048952E-2</v>
      </c>
      <c r="G47" s="43"/>
      <c r="H47" s="43">
        <f>H46/852</f>
        <v>0.18427230046948356</v>
      </c>
      <c r="I47" s="43">
        <f>I46/852</f>
        <v>0.31455399061032863</v>
      </c>
      <c r="J47" s="43">
        <f>J46/852</f>
        <v>0.29342723004694837</v>
      </c>
      <c r="K47" s="43">
        <f>K46/852</f>
        <v>0.20774647887323944</v>
      </c>
      <c r="L47" s="43"/>
      <c r="M47" s="43">
        <f>M46/131</f>
        <v>9.1603053435114504E-2</v>
      </c>
      <c r="N47" s="43">
        <f>N46/131</f>
        <v>0.4580152671755725</v>
      </c>
      <c r="O47" s="43">
        <f>O46/131</f>
        <v>0.37404580152671757</v>
      </c>
      <c r="P47" s="43">
        <f>P46/131</f>
        <v>7.6335877862595422E-2</v>
      </c>
      <c r="Q47" s="43"/>
      <c r="R47" s="43">
        <f>R46/131</f>
        <v>0.10687022900763359</v>
      </c>
      <c r="S47" s="43">
        <f>S46/131</f>
        <v>0.37404580152671757</v>
      </c>
      <c r="T47" s="43">
        <f>T46/131</f>
        <v>0.16030534351145037</v>
      </c>
      <c r="U47" s="43">
        <f>U46/131</f>
        <v>0.35877862595419846</v>
      </c>
      <c r="V47" s="43"/>
      <c r="W47" s="43">
        <f>W46/55</f>
        <v>0.25454545454545452</v>
      </c>
      <c r="X47" s="43">
        <f>X46/55</f>
        <v>0.45454545454545453</v>
      </c>
      <c r="Y47" s="43">
        <f>Y46/55</f>
        <v>0.27272727272727271</v>
      </c>
      <c r="Z47" s="43">
        <f>Z46/55</f>
        <v>1.8181818181818181E-2</v>
      </c>
      <c r="AA47" s="43"/>
      <c r="AB47" s="43">
        <f>AB46/14</f>
        <v>0.5714285714285714</v>
      </c>
      <c r="AC47" s="43">
        <f>AC46/14</f>
        <v>0.35714285714285715</v>
      </c>
      <c r="AD47" s="43">
        <f>AD46/14</f>
        <v>7.1428571428571425E-2</v>
      </c>
      <c r="AE47" s="43">
        <f>AE46/14</f>
        <v>0</v>
      </c>
      <c r="AF47" s="43"/>
      <c r="AG47" s="43">
        <f>AG46/365</f>
        <v>0.64931506849315068</v>
      </c>
      <c r="AH47" s="43">
        <f>AH46/365</f>
        <v>0.17260273972602741</v>
      </c>
      <c r="AI47" s="43">
        <f>AI46/365</f>
        <v>0.16712328767123288</v>
      </c>
      <c r="AJ47" s="43">
        <f>AJ46/365</f>
        <v>1.0958904109589041E-2</v>
      </c>
      <c r="AK47" s="43"/>
      <c r="AL47" s="43">
        <f>AL46/170</f>
        <v>0.60588235294117643</v>
      </c>
      <c r="AM47" s="43">
        <f>AM46/170</f>
        <v>0.14705882352941177</v>
      </c>
      <c r="AN47" s="43">
        <f>AN46/170</f>
        <v>0.23529411764705882</v>
      </c>
      <c r="AO47" s="43">
        <f>AO46/170</f>
        <v>1.1764705882352941E-2</v>
      </c>
      <c r="AP47" s="43"/>
      <c r="AQ47" s="43">
        <f>AQ46/91</f>
        <v>1</v>
      </c>
      <c r="AR47" s="43">
        <f>AR46/91</f>
        <v>0</v>
      </c>
      <c r="AS47" s="43">
        <f>AS46/91</f>
        <v>0</v>
      </c>
      <c r="AT47" s="43">
        <f>AT46/91</f>
        <v>0</v>
      </c>
      <c r="AU47" s="43"/>
      <c r="AV47" s="43">
        <f>AV46/1952</f>
        <v>0.32735655737704916</v>
      </c>
      <c r="AW47" s="43">
        <f>AW46/1952</f>
        <v>0.27151639344262296</v>
      </c>
      <c r="AX47" s="43">
        <f>AX46/1952</f>
        <v>0.27407786885245899</v>
      </c>
      <c r="AY47" s="43">
        <f>AY46/1952</f>
        <v>0.12704918032786885</v>
      </c>
      <c r="AZ47" s="43"/>
      <c r="BB47" s="81"/>
      <c r="BC47" s="81">
        <f>BC46/640</f>
        <v>0.68593749999999998</v>
      </c>
      <c r="BD47" s="81">
        <f t="shared" ref="BD47:BF47" si="15">BD46/640</f>
        <v>0.14531250000000001</v>
      </c>
      <c r="BE47" s="81">
        <f t="shared" si="15"/>
        <v>0.15937499999999999</v>
      </c>
      <c r="BF47" s="81">
        <f t="shared" si="15"/>
        <v>9.3749999999999997E-3</v>
      </c>
    </row>
  </sheetData>
  <mergeCells count="20">
    <mergeCell ref="AF1:AJ1"/>
    <mergeCell ref="AK1:AO1"/>
    <mergeCell ref="AP1:AT1"/>
    <mergeCell ref="AU1:AY1"/>
    <mergeCell ref="BB2:BF2"/>
    <mergeCell ref="AG2:AJ2"/>
    <mergeCell ref="AL2:AO2"/>
    <mergeCell ref="AV2:AY2"/>
    <mergeCell ref="AA1:AE1"/>
    <mergeCell ref="C2:F2"/>
    <mergeCell ref="H2:K2"/>
    <mergeCell ref="M2:P2"/>
    <mergeCell ref="R2:U2"/>
    <mergeCell ref="W2:Z2"/>
    <mergeCell ref="AB2:AE2"/>
    <mergeCell ref="B1:F1"/>
    <mergeCell ref="G1:K1"/>
    <mergeCell ref="L1:P1"/>
    <mergeCell ref="Q1:U1"/>
    <mergeCell ref="V1:Z1"/>
  </mergeCells>
  <phoneticPr fontId="1"/>
  <pageMargins left="0.23622047244094491" right="0.23622047244094491" top="0.74803149606299213" bottom="0.74803149606299213" header="0.31496062992125984" footer="0.31496062992125984"/>
  <pageSetup paperSize="9" scale="63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topLeftCell="H1" workbookViewId="0">
      <selection activeCell="AU46" sqref="AU46"/>
    </sheetView>
  </sheetViews>
  <sheetFormatPr defaultRowHeight="12"/>
  <cols>
    <col min="1" max="1" width="11" style="36" bestFit="1" customWidth="1"/>
    <col min="2" max="2" width="4.125" style="36" bestFit="1" customWidth="1"/>
    <col min="3" max="3" width="3.25" style="36" bestFit="1" customWidth="1"/>
    <col min="4" max="5" width="4.125" style="36" bestFit="1" customWidth="1"/>
    <col min="6" max="6" width="3.25" style="36" bestFit="1" customWidth="1"/>
    <col min="7" max="12" width="4.125" style="36" bestFit="1" customWidth="1"/>
    <col min="13" max="13" width="3.25" style="36" bestFit="1" customWidth="1"/>
    <col min="14" max="15" width="4.125" style="36" bestFit="1" customWidth="1"/>
    <col min="16" max="16" width="3.25" style="36" bestFit="1" customWidth="1"/>
    <col min="17" max="19" width="4.125" style="36" bestFit="1" customWidth="1"/>
    <col min="20" max="20" width="3.25" style="36" bestFit="1" customWidth="1"/>
    <col min="21" max="21" width="4.125" style="36" bestFit="1" customWidth="1"/>
    <col min="22" max="22" width="3.25" style="36" bestFit="1" customWidth="1"/>
    <col min="23" max="25" width="4.125" style="36" bestFit="1" customWidth="1"/>
    <col min="26" max="27" width="3.25" style="36" bestFit="1" customWidth="1"/>
    <col min="28" max="29" width="4.125" style="36" bestFit="1" customWidth="1"/>
    <col min="30" max="31" width="3.25" style="36" bestFit="1" customWidth="1"/>
    <col min="32" max="35" width="4.125" style="36" bestFit="1" customWidth="1"/>
    <col min="36" max="36" width="3.25" style="36" bestFit="1" customWidth="1"/>
    <col min="37" max="40" width="4.125" style="36" bestFit="1" customWidth="1"/>
    <col min="41" max="42" width="3.25" style="36" bestFit="1" customWidth="1"/>
    <col min="43" max="43" width="5" style="36" bestFit="1" customWidth="1"/>
    <col min="44" max="46" width="3.25" style="36" bestFit="1" customWidth="1"/>
    <col min="47" max="47" width="5" style="36" bestFit="1" customWidth="1"/>
    <col min="48" max="51" width="4.125" style="36" bestFit="1" customWidth="1"/>
    <col min="52" max="52" width="5" style="36" bestFit="1" customWidth="1"/>
    <col min="53" max="53" width="9" style="36"/>
    <col min="54" max="57" width="4.125" style="36" bestFit="1" customWidth="1"/>
    <col min="58" max="58" width="3.25" style="36" bestFit="1" customWidth="1"/>
    <col min="59" max="16384" width="9" style="36"/>
  </cols>
  <sheetData>
    <row r="1" spans="1:58" ht="12" customHeight="1">
      <c r="A1" s="57"/>
      <c r="B1" s="137" t="s">
        <v>73</v>
      </c>
      <c r="C1" s="137"/>
      <c r="D1" s="137"/>
      <c r="E1" s="137"/>
      <c r="F1" s="137"/>
      <c r="G1" s="137" t="s">
        <v>74</v>
      </c>
      <c r="H1" s="137"/>
      <c r="I1" s="137"/>
      <c r="J1" s="137"/>
      <c r="K1" s="137"/>
      <c r="L1" s="137" t="s">
        <v>75</v>
      </c>
      <c r="M1" s="137"/>
      <c r="N1" s="137"/>
      <c r="O1" s="137"/>
      <c r="P1" s="137"/>
      <c r="Q1" s="137" t="s">
        <v>76</v>
      </c>
      <c r="R1" s="137"/>
      <c r="S1" s="137"/>
      <c r="T1" s="137"/>
      <c r="U1" s="137"/>
      <c r="V1" s="137" t="s">
        <v>77</v>
      </c>
      <c r="W1" s="137"/>
      <c r="X1" s="137"/>
      <c r="Y1" s="137"/>
      <c r="Z1" s="137"/>
      <c r="AA1" s="137" t="s">
        <v>78</v>
      </c>
      <c r="AB1" s="137"/>
      <c r="AC1" s="137"/>
      <c r="AD1" s="137"/>
      <c r="AE1" s="137"/>
      <c r="AF1" s="137" t="s">
        <v>79</v>
      </c>
      <c r="AG1" s="137"/>
      <c r="AH1" s="137"/>
      <c r="AI1" s="137"/>
      <c r="AJ1" s="137"/>
      <c r="AK1" s="137" t="s">
        <v>80</v>
      </c>
      <c r="AL1" s="137"/>
      <c r="AM1" s="137"/>
      <c r="AN1" s="137"/>
      <c r="AO1" s="137"/>
      <c r="AP1" s="138" t="s">
        <v>81</v>
      </c>
      <c r="AQ1" s="139"/>
      <c r="AR1" s="139"/>
      <c r="AS1" s="139"/>
      <c r="AT1" s="140"/>
      <c r="AU1" s="137" t="s">
        <v>82</v>
      </c>
      <c r="AV1" s="137"/>
      <c r="AW1" s="137"/>
      <c r="AX1" s="137"/>
      <c r="AY1" s="137"/>
      <c r="AZ1" s="35"/>
    </row>
    <row r="2" spans="1:58">
      <c r="A2" s="57"/>
      <c r="B2" s="57"/>
      <c r="C2" s="137" t="s">
        <v>83</v>
      </c>
      <c r="D2" s="137"/>
      <c r="E2" s="137"/>
      <c r="F2" s="137"/>
      <c r="G2" s="57"/>
      <c r="H2" s="137" t="s">
        <v>83</v>
      </c>
      <c r="I2" s="137"/>
      <c r="J2" s="137"/>
      <c r="K2" s="137"/>
      <c r="L2" s="57"/>
      <c r="M2" s="137" t="s">
        <v>83</v>
      </c>
      <c r="N2" s="137"/>
      <c r="O2" s="137"/>
      <c r="P2" s="137"/>
      <c r="Q2" s="57"/>
      <c r="R2" s="137" t="s">
        <v>83</v>
      </c>
      <c r="S2" s="137"/>
      <c r="T2" s="137"/>
      <c r="U2" s="137"/>
      <c r="V2" s="57"/>
      <c r="W2" s="137" t="s">
        <v>83</v>
      </c>
      <c r="X2" s="137"/>
      <c r="Y2" s="137"/>
      <c r="Z2" s="137"/>
      <c r="AA2" s="57"/>
      <c r="AB2" s="137" t="s">
        <v>83</v>
      </c>
      <c r="AC2" s="137"/>
      <c r="AD2" s="137"/>
      <c r="AE2" s="137"/>
      <c r="AF2" s="57"/>
      <c r="AG2" s="137" t="s">
        <v>83</v>
      </c>
      <c r="AH2" s="137"/>
      <c r="AI2" s="137"/>
      <c r="AJ2" s="137"/>
      <c r="AK2" s="57"/>
      <c r="AL2" s="137" t="s">
        <v>83</v>
      </c>
      <c r="AM2" s="137"/>
      <c r="AN2" s="137"/>
      <c r="AO2" s="137"/>
      <c r="AU2" s="57"/>
      <c r="AV2" s="137" t="s">
        <v>83</v>
      </c>
      <c r="AW2" s="137"/>
      <c r="AX2" s="137"/>
      <c r="AY2" s="137"/>
      <c r="AZ2" s="35"/>
      <c r="BB2" s="138" t="s">
        <v>119</v>
      </c>
      <c r="BC2" s="139"/>
      <c r="BD2" s="139"/>
      <c r="BE2" s="139"/>
      <c r="BF2" s="140"/>
    </row>
    <row r="3" spans="1:58" ht="97.5">
      <c r="A3" s="47" t="s">
        <v>95</v>
      </c>
      <c r="B3" s="48" t="s">
        <v>40</v>
      </c>
      <c r="C3" s="48" t="s">
        <v>41</v>
      </c>
      <c r="D3" s="48" t="s">
        <v>42</v>
      </c>
      <c r="E3" s="48" t="s">
        <v>43</v>
      </c>
      <c r="F3" s="48" t="s">
        <v>44</v>
      </c>
      <c r="G3" s="48" t="s">
        <v>40</v>
      </c>
      <c r="H3" s="48" t="s">
        <v>41</v>
      </c>
      <c r="I3" s="48" t="s">
        <v>42</v>
      </c>
      <c r="J3" s="48" t="s">
        <v>43</v>
      </c>
      <c r="K3" s="48" t="s">
        <v>44</v>
      </c>
      <c r="L3" s="48" t="s">
        <v>40</v>
      </c>
      <c r="M3" s="48" t="s">
        <v>41</v>
      </c>
      <c r="N3" s="48" t="s">
        <v>42</v>
      </c>
      <c r="O3" s="48" t="s">
        <v>43</v>
      </c>
      <c r="P3" s="48" t="s">
        <v>44</v>
      </c>
      <c r="Q3" s="48" t="s">
        <v>40</v>
      </c>
      <c r="R3" s="48" t="s">
        <v>41</v>
      </c>
      <c r="S3" s="48" t="s">
        <v>42</v>
      </c>
      <c r="T3" s="48" t="s">
        <v>43</v>
      </c>
      <c r="U3" s="48" t="s">
        <v>44</v>
      </c>
      <c r="V3" s="48" t="s">
        <v>40</v>
      </c>
      <c r="W3" s="48" t="s">
        <v>41</v>
      </c>
      <c r="X3" s="48" t="s">
        <v>42</v>
      </c>
      <c r="Y3" s="48" t="s">
        <v>43</v>
      </c>
      <c r="Z3" s="48" t="s">
        <v>44</v>
      </c>
      <c r="AA3" s="48" t="s">
        <v>40</v>
      </c>
      <c r="AB3" s="49" t="s">
        <v>85</v>
      </c>
      <c r="AC3" s="49" t="s">
        <v>86</v>
      </c>
      <c r="AD3" s="49" t="s">
        <v>87</v>
      </c>
      <c r="AE3" s="49" t="s">
        <v>88</v>
      </c>
      <c r="AF3" s="48" t="s">
        <v>40</v>
      </c>
      <c r="AG3" s="49" t="s">
        <v>85</v>
      </c>
      <c r="AH3" s="49" t="s">
        <v>86</v>
      </c>
      <c r="AI3" s="49" t="s">
        <v>87</v>
      </c>
      <c r="AJ3" s="49" t="s">
        <v>88</v>
      </c>
      <c r="AK3" s="48" t="s">
        <v>40</v>
      </c>
      <c r="AL3" s="49" t="s">
        <v>85</v>
      </c>
      <c r="AM3" s="49" t="s">
        <v>86</v>
      </c>
      <c r="AN3" s="49" t="s">
        <v>87</v>
      </c>
      <c r="AO3" s="49" t="s">
        <v>88</v>
      </c>
      <c r="AP3" s="48" t="s">
        <v>40</v>
      </c>
      <c r="AQ3" s="49" t="s">
        <v>85</v>
      </c>
      <c r="AR3" s="49" t="s">
        <v>86</v>
      </c>
      <c r="AS3" s="49" t="s">
        <v>87</v>
      </c>
      <c r="AT3" s="49" t="s">
        <v>88</v>
      </c>
      <c r="AU3" s="48" t="s">
        <v>40</v>
      </c>
      <c r="AV3" s="49" t="s">
        <v>85</v>
      </c>
      <c r="AW3" s="49" t="s">
        <v>86</v>
      </c>
      <c r="AX3" s="49" t="s">
        <v>87</v>
      </c>
      <c r="AY3" s="49" t="s">
        <v>88</v>
      </c>
      <c r="AZ3" s="49" t="s">
        <v>89</v>
      </c>
      <c r="BB3" s="37" t="s">
        <v>40</v>
      </c>
      <c r="BC3" s="37" t="s">
        <v>41</v>
      </c>
      <c r="BD3" s="37" t="s">
        <v>42</v>
      </c>
      <c r="BE3" s="37" t="s">
        <v>43</v>
      </c>
      <c r="BF3" s="37" t="s">
        <v>44</v>
      </c>
    </row>
    <row r="4" spans="1:58" ht="13.5">
      <c r="A4" s="57" t="s">
        <v>45</v>
      </c>
      <c r="B4" s="1">
        <f>SUM(C4:F4)</f>
        <v>8</v>
      </c>
      <c r="C4" s="55"/>
      <c r="D4" s="55"/>
      <c r="E4" s="55">
        <v>8</v>
      </c>
      <c r="F4" s="55"/>
      <c r="G4" s="1">
        <f>SUM(H4:K4)</f>
        <v>16</v>
      </c>
      <c r="H4" s="55">
        <v>2</v>
      </c>
      <c r="I4" s="1">
        <v>11</v>
      </c>
      <c r="J4" s="55">
        <v>3</v>
      </c>
      <c r="K4" s="55"/>
      <c r="L4" s="1">
        <f>SUM(M4:P4)</f>
        <v>3</v>
      </c>
      <c r="M4" s="55"/>
      <c r="N4" s="55">
        <v>1</v>
      </c>
      <c r="O4" s="55">
        <v>2</v>
      </c>
      <c r="P4" s="55"/>
      <c r="Q4" s="1">
        <f>SUM(R4:U4)</f>
        <v>7</v>
      </c>
      <c r="R4" s="55">
        <v>3</v>
      </c>
      <c r="S4" s="55">
        <v>4</v>
      </c>
      <c r="T4" s="55"/>
      <c r="U4" s="55"/>
      <c r="V4" s="1">
        <f>SUM(W4:Z4)</f>
        <v>2</v>
      </c>
      <c r="W4" s="55">
        <v>1</v>
      </c>
      <c r="X4" s="55"/>
      <c r="Y4" s="55">
        <v>1</v>
      </c>
      <c r="Z4" s="55"/>
      <c r="AA4" s="57">
        <f t="shared" ref="AA4:AA9" si="0">SUM(AB4:AE4)</f>
        <v>0</v>
      </c>
      <c r="AB4" s="35"/>
      <c r="AC4" s="35"/>
      <c r="AD4" s="35"/>
      <c r="AE4" s="35"/>
      <c r="AF4" s="57">
        <f t="shared" ref="AF4:AF9" si="1">SUM(AG4:AJ4)</f>
        <v>0</v>
      </c>
      <c r="AG4" s="35"/>
      <c r="AH4" s="35"/>
      <c r="AI4" s="35"/>
      <c r="AJ4" s="35"/>
      <c r="AK4" s="57">
        <f>SUM(AL4:AO4)</f>
        <v>0</v>
      </c>
      <c r="AL4" s="35"/>
      <c r="AM4" s="35"/>
      <c r="AN4" s="35"/>
      <c r="AO4" s="35"/>
      <c r="AP4" s="57">
        <f>SUM(AQ4:AT4)</f>
        <v>91</v>
      </c>
      <c r="AQ4" s="35">
        <v>91</v>
      </c>
      <c r="AR4" s="35"/>
      <c r="AS4" s="35"/>
      <c r="AT4" s="35"/>
      <c r="AU4" s="35">
        <f>B4+G4+L4+Q4+V4+AA4+AF4+AK4+AP4</f>
        <v>127</v>
      </c>
      <c r="AV4" s="35">
        <f t="shared" ref="AV4:AY19" si="2">C4+H4+M4+R4+W4+AB4+AG4+AL4+AQ4</f>
        <v>97</v>
      </c>
      <c r="AW4" s="35">
        <f t="shared" si="2"/>
        <v>16</v>
      </c>
      <c r="AX4" s="35">
        <f t="shared" si="2"/>
        <v>14</v>
      </c>
      <c r="AY4" s="35">
        <f t="shared" si="2"/>
        <v>0</v>
      </c>
      <c r="AZ4" s="40">
        <f>AV4*100/$AU4+AW4*80/$AU4+AX4*20/$AU4</f>
        <v>88.661417322834637</v>
      </c>
      <c r="BB4" s="56">
        <f>AA4+AF4+AK4+AP4</f>
        <v>91</v>
      </c>
      <c r="BC4" s="56">
        <f t="shared" ref="BC4:BF19" si="3">AB4+AG4+AL4+AQ4</f>
        <v>91</v>
      </c>
      <c r="BD4" s="56">
        <f t="shared" si="3"/>
        <v>0</v>
      </c>
      <c r="BE4" s="56">
        <f t="shared" si="3"/>
        <v>0</v>
      </c>
      <c r="BF4" s="56">
        <f>AE4+AJ4+AO4+AT4</f>
        <v>0</v>
      </c>
    </row>
    <row r="5" spans="1:58">
      <c r="A5" s="57" t="s">
        <v>39</v>
      </c>
      <c r="B5" s="1">
        <f t="shared" ref="B5:B44" si="4">SUM(C5:F5)</f>
        <v>16</v>
      </c>
      <c r="C5" s="1"/>
      <c r="D5" s="1">
        <v>6</v>
      </c>
      <c r="E5" s="1">
        <v>10</v>
      </c>
      <c r="F5" s="1"/>
      <c r="G5" s="1">
        <f t="shared" ref="G5:G17" si="5">SUM(H5:K5)</f>
        <v>112</v>
      </c>
      <c r="H5" s="1">
        <v>18</v>
      </c>
      <c r="I5" s="1">
        <v>13</v>
      </c>
      <c r="J5" s="1">
        <v>35</v>
      </c>
      <c r="K5" s="1">
        <v>46</v>
      </c>
      <c r="L5" s="1">
        <f t="shared" ref="L5:L44" si="6">SUM(M5:P5)</f>
        <v>6</v>
      </c>
      <c r="M5" s="1"/>
      <c r="N5" s="1">
        <v>6</v>
      </c>
      <c r="O5" s="1"/>
      <c r="P5" s="1"/>
      <c r="Q5" s="1">
        <f t="shared" ref="Q5:Q17" si="7">SUM(R5:U5)</f>
        <v>14</v>
      </c>
      <c r="R5" s="1">
        <v>1</v>
      </c>
      <c r="S5" s="1">
        <v>4</v>
      </c>
      <c r="T5" s="1"/>
      <c r="U5" s="1">
        <v>9</v>
      </c>
      <c r="V5" s="1">
        <f>SUM(W5:Z5)</f>
        <v>3</v>
      </c>
      <c r="W5" s="1">
        <v>1</v>
      </c>
      <c r="X5" s="1">
        <v>2</v>
      </c>
      <c r="Y5" s="1"/>
      <c r="Z5" s="1"/>
      <c r="AA5" s="56">
        <f t="shared" si="0"/>
        <v>0</v>
      </c>
      <c r="AB5" s="56"/>
      <c r="AC5" s="56"/>
      <c r="AD5" s="56"/>
      <c r="AE5" s="56"/>
      <c r="AF5" s="56">
        <f t="shared" si="1"/>
        <v>50</v>
      </c>
      <c r="AG5" s="56">
        <v>50</v>
      </c>
      <c r="AH5" s="56"/>
      <c r="AI5" s="56"/>
      <c r="AJ5" s="56"/>
      <c r="AK5" s="56">
        <f>SUM(AL5:AO5)</f>
        <v>21</v>
      </c>
      <c r="AL5" s="56">
        <v>21</v>
      </c>
      <c r="AM5" s="56"/>
      <c r="AN5" s="56"/>
      <c r="AO5" s="56"/>
      <c r="AP5" s="35"/>
      <c r="AQ5" s="35"/>
      <c r="AR5" s="35"/>
      <c r="AS5" s="35"/>
      <c r="AT5" s="35"/>
      <c r="AU5" s="35">
        <f>B5+G5+L5+Q5+V5+AA5+AF5+AK5+AP5</f>
        <v>222</v>
      </c>
      <c r="AV5" s="35">
        <f t="shared" si="2"/>
        <v>91</v>
      </c>
      <c r="AW5" s="35">
        <f t="shared" si="2"/>
        <v>31</v>
      </c>
      <c r="AX5" s="35">
        <f t="shared" si="2"/>
        <v>45</v>
      </c>
      <c r="AY5" s="35">
        <f t="shared" si="2"/>
        <v>55</v>
      </c>
      <c r="AZ5" s="40">
        <f>AV5*100/$AU5+AW5*80/$AU5+AX5*20/$AU5</f>
        <v>56.216216216216218</v>
      </c>
      <c r="BB5" s="56">
        <f t="shared" ref="BB5:BF44" si="8">AA5+AF5+AK5+AP5</f>
        <v>71</v>
      </c>
      <c r="BC5" s="56">
        <f t="shared" si="3"/>
        <v>71</v>
      </c>
      <c r="BD5" s="56">
        <f t="shared" si="3"/>
        <v>0</v>
      </c>
      <c r="BE5" s="56">
        <f t="shared" si="3"/>
        <v>0</v>
      </c>
      <c r="BF5" s="56">
        <f t="shared" si="3"/>
        <v>0</v>
      </c>
    </row>
    <row r="6" spans="1:58">
      <c r="A6" s="57" t="s">
        <v>0</v>
      </c>
      <c r="B6" s="1">
        <f t="shared" si="4"/>
        <v>1</v>
      </c>
      <c r="C6" s="1"/>
      <c r="D6" s="1"/>
      <c r="E6" s="1">
        <v>1</v>
      </c>
      <c r="F6" s="1"/>
      <c r="G6" s="1">
        <f t="shared" si="5"/>
        <v>79</v>
      </c>
      <c r="H6" s="1">
        <v>21</v>
      </c>
      <c r="I6" s="1">
        <v>10</v>
      </c>
      <c r="J6" s="1">
        <v>25</v>
      </c>
      <c r="K6" s="1">
        <v>23</v>
      </c>
      <c r="L6" s="1">
        <f t="shared" si="6"/>
        <v>2</v>
      </c>
      <c r="M6" s="1"/>
      <c r="N6" s="1">
        <v>2</v>
      </c>
      <c r="O6" s="1"/>
      <c r="P6" s="1"/>
      <c r="Q6" s="1">
        <f t="shared" si="7"/>
        <v>2</v>
      </c>
      <c r="R6" s="1"/>
      <c r="S6" s="1"/>
      <c r="T6" s="1"/>
      <c r="U6" s="1">
        <v>2</v>
      </c>
      <c r="V6" s="1">
        <f t="shared" ref="V6:V44" si="9">SUM(W6:Z6)</f>
        <v>1</v>
      </c>
      <c r="W6" s="1"/>
      <c r="X6" s="1">
        <v>1</v>
      </c>
      <c r="Y6" s="1"/>
      <c r="Z6" s="1"/>
      <c r="AA6" s="56">
        <f t="shared" si="0"/>
        <v>0</v>
      </c>
      <c r="AB6" s="56"/>
      <c r="AC6" s="56"/>
      <c r="AD6" s="56"/>
      <c r="AE6" s="56"/>
      <c r="AF6" s="56">
        <f t="shared" si="1"/>
        <v>7</v>
      </c>
      <c r="AG6" s="56">
        <v>7</v>
      </c>
      <c r="AH6" s="56"/>
      <c r="AI6" s="56"/>
      <c r="AJ6" s="56"/>
      <c r="AK6" s="56">
        <f t="shared" ref="AK6:AK44" si="10">SUM(AL6:AO6)</f>
        <v>3</v>
      </c>
      <c r="AL6" s="56">
        <v>3</v>
      </c>
      <c r="AM6" s="56"/>
      <c r="AN6" s="56"/>
      <c r="AO6" s="56"/>
      <c r="AP6" s="35"/>
      <c r="AQ6" s="35"/>
      <c r="AR6" s="35"/>
      <c r="AS6" s="35"/>
      <c r="AT6" s="35"/>
      <c r="AU6" s="35">
        <f t="shared" ref="AU6:AY44" si="11">B6+G6+L6+Q6+V6+AA6+AF6+AK6+AP6</f>
        <v>95</v>
      </c>
      <c r="AV6" s="35">
        <f t="shared" si="2"/>
        <v>31</v>
      </c>
      <c r="AW6" s="35">
        <f t="shared" si="2"/>
        <v>13</v>
      </c>
      <c r="AX6" s="35">
        <f t="shared" si="2"/>
        <v>26</v>
      </c>
      <c r="AY6" s="35">
        <f t="shared" si="2"/>
        <v>25</v>
      </c>
      <c r="AZ6" s="40">
        <f t="shared" ref="AZ6:AZ44" si="12">AV6*100/$AU6+AW6*80/$AU6+AX6*20/$AU6</f>
        <v>49.052631578947363</v>
      </c>
      <c r="BB6" s="56">
        <f t="shared" si="8"/>
        <v>10</v>
      </c>
      <c r="BC6" s="56">
        <f t="shared" si="3"/>
        <v>10</v>
      </c>
      <c r="BD6" s="56">
        <f t="shared" si="3"/>
        <v>0</v>
      </c>
      <c r="BE6" s="56">
        <f t="shared" si="3"/>
        <v>0</v>
      </c>
      <c r="BF6" s="56">
        <f t="shared" si="3"/>
        <v>0</v>
      </c>
    </row>
    <row r="7" spans="1:58">
      <c r="A7" s="57" t="s">
        <v>1</v>
      </c>
      <c r="B7" s="1">
        <f t="shared" si="4"/>
        <v>1</v>
      </c>
      <c r="C7" s="1"/>
      <c r="D7" s="1"/>
      <c r="E7" s="1">
        <v>1</v>
      </c>
      <c r="F7" s="1"/>
      <c r="G7" s="1">
        <f t="shared" si="5"/>
        <v>3</v>
      </c>
      <c r="H7" s="1">
        <v>1</v>
      </c>
      <c r="I7" s="1"/>
      <c r="J7" s="1">
        <v>1</v>
      </c>
      <c r="K7" s="1">
        <v>1</v>
      </c>
      <c r="L7" s="1">
        <f t="shared" si="6"/>
        <v>0</v>
      </c>
      <c r="M7" s="1"/>
      <c r="N7" s="1"/>
      <c r="O7" s="1"/>
      <c r="P7" s="1"/>
      <c r="Q7" s="1">
        <f t="shared" si="7"/>
        <v>1</v>
      </c>
      <c r="R7" s="1"/>
      <c r="S7" s="1"/>
      <c r="T7" s="1"/>
      <c r="U7" s="1">
        <v>1</v>
      </c>
      <c r="V7" s="1">
        <f t="shared" si="9"/>
        <v>1</v>
      </c>
      <c r="W7" s="1"/>
      <c r="X7" s="1">
        <v>1</v>
      </c>
      <c r="Y7" s="1"/>
      <c r="Z7" s="1"/>
      <c r="AA7" s="56">
        <f t="shared" si="0"/>
        <v>0</v>
      </c>
      <c r="AB7" s="56"/>
      <c r="AC7" s="56"/>
      <c r="AD7" s="56"/>
      <c r="AE7" s="56"/>
      <c r="AF7" s="56">
        <f t="shared" si="1"/>
        <v>1</v>
      </c>
      <c r="AG7" s="56">
        <v>1</v>
      </c>
      <c r="AH7" s="56"/>
      <c r="AI7" s="56"/>
      <c r="AJ7" s="56"/>
      <c r="AK7" s="56">
        <f t="shared" si="10"/>
        <v>1</v>
      </c>
      <c r="AL7" s="56"/>
      <c r="AM7" s="56">
        <v>1</v>
      </c>
      <c r="AN7" s="56"/>
      <c r="AO7" s="56"/>
      <c r="AP7" s="35"/>
      <c r="AQ7" s="35"/>
      <c r="AR7" s="35"/>
      <c r="AS7" s="35"/>
      <c r="AT7" s="35"/>
      <c r="AU7" s="35">
        <f t="shared" si="11"/>
        <v>8</v>
      </c>
      <c r="AV7" s="35">
        <f t="shared" si="2"/>
        <v>2</v>
      </c>
      <c r="AW7" s="35">
        <f t="shared" si="2"/>
        <v>2</v>
      </c>
      <c r="AX7" s="35">
        <f t="shared" si="2"/>
        <v>2</v>
      </c>
      <c r="AY7" s="35">
        <f t="shared" si="2"/>
        <v>2</v>
      </c>
      <c r="AZ7" s="40">
        <f t="shared" si="12"/>
        <v>50</v>
      </c>
      <c r="BB7" s="56">
        <f t="shared" si="8"/>
        <v>2</v>
      </c>
      <c r="BC7" s="56">
        <f t="shared" si="3"/>
        <v>1</v>
      </c>
      <c r="BD7" s="56">
        <f t="shared" si="3"/>
        <v>1</v>
      </c>
      <c r="BE7" s="56">
        <f t="shared" si="3"/>
        <v>0</v>
      </c>
      <c r="BF7" s="56">
        <f t="shared" si="3"/>
        <v>0</v>
      </c>
    </row>
    <row r="8" spans="1:58">
      <c r="A8" s="57" t="s">
        <v>2</v>
      </c>
      <c r="B8" s="1">
        <f t="shared" si="4"/>
        <v>1</v>
      </c>
      <c r="C8" s="1"/>
      <c r="D8" s="1"/>
      <c r="E8" s="1">
        <v>1</v>
      </c>
      <c r="F8" s="1"/>
      <c r="G8" s="1">
        <f t="shared" si="5"/>
        <v>2</v>
      </c>
      <c r="H8" s="1"/>
      <c r="I8" s="1"/>
      <c r="J8" s="1">
        <v>2</v>
      </c>
      <c r="K8" s="1"/>
      <c r="L8" s="1">
        <f t="shared" si="6"/>
        <v>1</v>
      </c>
      <c r="M8" s="1"/>
      <c r="N8" s="1"/>
      <c r="O8" s="1">
        <v>1</v>
      </c>
      <c r="P8" s="1"/>
      <c r="Q8" s="1">
        <f t="shared" si="7"/>
        <v>1</v>
      </c>
      <c r="R8" s="1"/>
      <c r="S8" s="1"/>
      <c r="T8" s="1"/>
      <c r="U8" s="1">
        <v>1</v>
      </c>
      <c r="V8" s="1">
        <f t="shared" si="9"/>
        <v>0</v>
      </c>
      <c r="W8" s="1"/>
      <c r="X8" s="1"/>
      <c r="Y8" s="1"/>
      <c r="Z8" s="1"/>
      <c r="AA8" s="56">
        <f t="shared" si="0"/>
        <v>0</v>
      </c>
      <c r="AB8" s="56"/>
      <c r="AC8" s="56"/>
      <c r="AD8" s="56"/>
      <c r="AE8" s="56"/>
      <c r="AF8" s="56">
        <f t="shared" si="1"/>
        <v>1</v>
      </c>
      <c r="AG8" s="56">
        <v>1</v>
      </c>
      <c r="AH8" s="56"/>
      <c r="AI8" s="56"/>
      <c r="AJ8" s="56"/>
      <c r="AK8" s="56">
        <f t="shared" si="10"/>
        <v>1</v>
      </c>
      <c r="AL8" s="56">
        <v>1</v>
      </c>
      <c r="AM8" s="56"/>
      <c r="AN8" s="56"/>
      <c r="AO8" s="56"/>
      <c r="AP8" s="35"/>
      <c r="AQ8" s="35"/>
      <c r="AR8" s="35"/>
      <c r="AS8" s="35"/>
      <c r="AT8" s="35"/>
      <c r="AU8" s="35">
        <f t="shared" si="11"/>
        <v>7</v>
      </c>
      <c r="AV8" s="35">
        <f t="shared" si="2"/>
        <v>2</v>
      </c>
      <c r="AW8" s="35">
        <f t="shared" si="2"/>
        <v>0</v>
      </c>
      <c r="AX8" s="35">
        <f t="shared" si="2"/>
        <v>4</v>
      </c>
      <c r="AY8" s="35">
        <f t="shared" si="2"/>
        <v>1</v>
      </c>
      <c r="AZ8" s="40">
        <f t="shared" si="12"/>
        <v>40</v>
      </c>
      <c r="BB8" s="56">
        <f t="shared" si="8"/>
        <v>2</v>
      </c>
      <c r="BC8" s="56">
        <f t="shared" si="3"/>
        <v>2</v>
      </c>
      <c r="BD8" s="56">
        <f t="shared" si="3"/>
        <v>0</v>
      </c>
      <c r="BE8" s="56">
        <f t="shared" si="3"/>
        <v>0</v>
      </c>
      <c r="BF8" s="56">
        <f t="shared" si="3"/>
        <v>0</v>
      </c>
    </row>
    <row r="9" spans="1:58">
      <c r="A9" s="57" t="s">
        <v>3</v>
      </c>
      <c r="B9" s="1">
        <f t="shared" si="4"/>
        <v>3</v>
      </c>
      <c r="C9" s="1"/>
      <c r="D9" s="1">
        <v>2</v>
      </c>
      <c r="E9" s="1">
        <v>1</v>
      </c>
      <c r="F9" s="1"/>
      <c r="G9" s="1">
        <f t="shared" si="5"/>
        <v>17</v>
      </c>
      <c r="H9" s="1"/>
      <c r="I9" s="1">
        <v>5</v>
      </c>
      <c r="J9" s="1">
        <v>4</v>
      </c>
      <c r="K9" s="1">
        <v>8</v>
      </c>
      <c r="L9" s="1">
        <f t="shared" si="6"/>
        <v>3</v>
      </c>
      <c r="M9" s="1"/>
      <c r="N9" s="1"/>
      <c r="O9" s="1">
        <v>3</v>
      </c>
      <c r="P9" s="1"/>
      <c r="Q9" s="1">
        <f t="shared" si="7"/>
        <v>4</v>
      </c>
      <c r="R9" s="1"/>
      <c r="S9" s="1"/>
      <c r="T9" s="1"/>
      <c r="U9" s="1">
        <v>4</v>
      </c>
      <c r="V9" s="1">
        <f t="shared" si="9"/>
        <v>2</v>
      </c>
      <c r="W9" s="1">
        <v>1</v>
      </c>
      <c r="X9" s="1"/>
      <c r="Y9" s="1">
        <v>1</v>
      </c>
      <c r="Z9" s="1"/>
      <c r="AA9" s="56">
        <f t="shared" si="0"/>
        <v>0</v>
      </c>
      <c r="AB9" s="56"/>
      <c r="AC9" s="56"/>
      <c r="AD9" s="56"/>
      <c r="AE9" s="56"/>
      <c r="AF9" s="56">
        <f t="shared" si="1"/>
        <v>3</v>
      </c>
      <c r="AG9" s="56">
        <v>2</v>
      </c>
      <c r="AH9" s="56">
        <v>1</v>
      </c>
      <c r="AI9" s="56"/>
      <c r="AJ9" s="56"/>
      <c r="AK9" s="56">
        <f t="shared" si="10"/>
        <v>3</v>
      </c>
      <c r="AL9" s="56">
        <v>2</v>
      </c>
      <c r="AM9" s="56">
        <v>1</v>
      </c>
      <c r="AN9" s="56"/>
      <c r="AO9" s="56"/>
      <c r="AP9" s="35"/>
      <c r="AQ9" s="35"/>
      <c r="AR9" s="35"/>
      <c r="AS9" s="35"/>
      <c r="AT9" s="35"/>
      <c r="AU9" s="35">
        <f t="shared" si="11"/>
        <v>35</v>
      </c>
      <c r="AV9" s="35">
        <f t="shared" si="2"/>
        <v>5</v>
      </c>
      <c r="AW9" s="35">
        <f t="shared" si="2"/>
        <v>9</v>
      </c>
      <c r="AX9" s="35">
        <f t="shared" si="2"/>
        <v>9</v>
      </c>
      <c r="AY9" s="35">
        <f t="shared" si="2"/>
        <v>12</v>
      </c>
      <c r="AZ9" s="40">
        <f t="shared" si="12"/>
        <v>40.000000000000007</v>
      </c>
      <c r="BB9" s="56">
        <f t="shared" si="8"/>
        <v>6</v>
      </c>
      <c r="BC9" s="56">
        <f t="shared" si="3"/>
        <v>4</v>
      </c>
      <c r="BD9" s="56">
        <f t="shared" si="3"/>
        <v>2</v>
      </c>
      <c r="BE9" s="56">
        <f t="shared" si="3"/>
        <v>0</v>
      </c>
      <c r="BF9" s="56">
        <f t="shared" si="3"/>
        <v>0</v>
      </c>
    </row>
    <row r="10" spans="1:58">
      <c r="A10" s="57" t="s">
        <v>4</v>
      </c>
      <c r="B10" s="1">
        <f t="shared" si="4"/>
        <v>6</v>
      </c>
      <c r="C10" s="1"/>
      <c r="D10" s="1"/>
      <c r="E10" s="1">
        <v>5</v>
      </c>
      <c r="F10" s="1">
        <v>1</v>
      </c>
      <c r="G10" s="1">
        <f t="shared" si="5"/>
        <v>32</v>
      </c>
      <c r="H10" s="1"/>
      <c r="I10" s="1">
        <v>9</v>
      </c>
      <c r="J10" s="1">
        <v>7</v>
      </c>
      <c r="K10" s="1">
        <v>16</v>
      </c>
      <c r="L10" s="1">
        <f t="shared" si="6"/>
        <v>4</v>
      </c>
      <c r="M10" s="1"/>
      <c r="N10" s="1">
        <v>1</v>
      </c>
      <c r="O10" s="1">
        <v>3</v>
      </c>
      <c r="P10" s="1"/>
      <c r="Q10" s="1">
        <f t="shared" si="7"/>
        <v>3</v>
      </c>
      <c r="R10" s="1">
        <v>3</v>
      </c>
      <c r="S10" s="1"/>
      <c r="T10" s="1"/>
      <c r="U10" s="1"/>
      <c r="V10" s="1">
        <f t="shared" si="9"/>
        <v>4</v>
      </c>
      <c r="W10" s="1"/>
      <c r="X10" s="1">
        <v>4</v>
      </c>
      <c r="Y10" s="1"/>
      <c r="Z10" s="1"/>
      <c r="AA10" s="56">
        <f t="shared" ref="AA10:AA44" si="13">SUM(AB10:AE10)</f>
        <v>0</v>
      </c>
      <c r="AB10" s="56"/>
      <c r="AC10" s="56"/>
      <c r="AD10" s="56"/>
      <c r="AE10" s="56"/>
      <c r="AF10" s="56">
        <f t="shared" ref="AF10:AF32" si="14">SUM(AG10:AJ10)</f>
        <v>18</v>
      </c>
      <c r="AG10" s="56">
        <v>4</v>
      </c>
      <c r="AH10" s="56">
        <v>1</v>
      </c>
      <c r="AI10" s="56">
        <v>13</v>
      </c>
      <c r="AJ10" s="56"/>
      <c r="AK10" s="56">
        <f t="shared" si="10"/>
        <v>7</v>
      </c>
      <c r="AL10" s="56">
        <v>1</v>
      </c>
      <c r="AM10" s="56"/>
      <c r="AN10" s="56">
        <v>6</v>
      </c>
      <c r="AO10" s="56"/>
      <c r="AP10" s="35"/>
      <c r="AQ10" s="35"/>
      <c r="AR10" s="35"/>
      <c r="AS10" s="35"/>
      <c r="AT10" s="35"/>
      <c r="AU10" s="35">
        <f t="shared" si="11"/>
        <v>74</v>
      </c>
      <c r="AV10" s="35">
        <f t="shared" si="2"/>
        <v>8</v>
      </c>
      <c r="AW10" s="35">
        <f t="shared" si="2"/>
        <v>15</v>
      </c>
      <c r="AX10" s="35">
        <f t="shared" si="2"/>
        <v>34</v>
      </c>
      <c r="AY10" s="35">
        <f t="shared" si="2"/>
        <v>17</v>
      </c>
      <c r="AZ10" s="40">
        <f t="shared" si="12"/>
        <v>36.216216216216218</v>
      </c>
      <c r="BB10" s="56">
        <f t="shared" si="8"/>
        <v>25</v>
      </c>
      <c r="BC10" s="56">
        <f t="shared" si="3"/>
        <v>5</v>
      </c>
      <c r="BD10" s="56">
        <f t="shared" si="3"/>
        <v>1</v>
      </c>
      <c r="BE10" s="56">
        <f t="shared" si="3"/>
        <v>19</v>
      </c>
      <c r="BF10" s="56">
        <f t="shared" si="3"/>
        <v>0</v>
      </c>
    </row>
    <row r="11" spans="1:58">
      <c r="A11" s="57" t="s">
        <v>5</v>
      </c>
      <c r="B11" s="1">
        <f t="shared" si="4"/>
        <v>6</v>
      </c>
      <c r="C11" s="1"/>
      <c r="D11" s="1">
        <v>1</v>
      </c>
      <c r="E11" s="1">
        <v>5</v>
      </c>
      <c r="F11" s="1"/>
      <c r="G11" s="1">
        <f t="shared" si="5"/>
        <v>27</v>
      </c>
      <c r="H11" s="1"/>
      <c r="I11" s="1">
        <v>3</v>
      </c>
      <c r="J11" s="1">
        <v>23</v>
      </c>
      <c r="K11" s="1">
        <v>1</v>
      </c>
      <c r="L11" s="1">
        <f t="shared" si="6"/>
        <v>8</v>
      </c>
      <c r="M11" s="1"/>
      <c r="N11" s="1"/>
      <c r="O11" s="1">
        <v>8</v>
      </c>
      <c r="P11" s="1"/>
      <c r="Q11" s="1">
        <f t="shared" si="7"/>
        <v>0</v>
      </c>
      <c r="R11" s="1"/>
      <c r="S11" s="1"/>
      <c r="T11" s="1"/>
      <c r="U11" s="1"/>
      <c r="V11" s="1">
        <f t="shared" si="9"/>
        <v>1</v>
      </c>
      <c r="W11" s="1"/>
      <c r="X11" s="1"/>
      <c r="Y11" s="1">
        <v>1</v>
      </c>
      <c r="Z11" s="1"/>
      <c r="AA11" s="56">
        <f t="shared" si="13"/>
        <v>1</v>
      </c>
      <c r="AB11" s="56">
        <v>1</v>
      </c>
      <c r="AC11" s="56"/>
      <c r="AD11" s="56"/>
      <c r="AE11" s="56"/>
      <c r="AF11" s="56">
        <f t="shared" si="14"/>
        <v>11</v>
      </c>
      <c r="AG11" s="56">
        <v>1</v>
      </c>
      <c r="AH11" s="56">
        <v>10</v>
      </c>
      <c r="AI11" s="56"/>
      <c r="AJ11" s="56"/>
      <c r="AK11" s="56">
        <f t="shared" si="10"/>
        <v>5</v>
      </c>
      <c r="AL11" s="56"/>
      <c r="AM11" s="56">
        <v>5</v>
      </c>
      <c r="AN11" s="56"/>
      <c r="AO11" s="56"/>
      <c r="AP11" s="35"/>
      <c r="AQ11" s="35"/>
      <c r="AR11" s="35"/>
      <c r="AS11" s="35"/>
      <c r="AT11" s="35"/>
      <c r="AU11" s="35">
        <f t="shared" si="11"/>
        <v>59</v>
      </c>
      <c r="AV11" s="35">
        <f t="shared" si="2"/>
        <v>2</v>
      </c>
      <c r="AW11" s="35">
        <f t="shared" si="2"/>
        <v>19</v>
      </c>
      <c r="AX11" s="35">
        <f t="shared" si="2"/>
        <v>37</v>
      </c>
      <c r="AY11" s="35">
        <f t="shared" si="2"/>
        <v>1</v>
      </c>
      <c r="AZ11" s="40">
        <f t="shared" si="12"/>
        <v>41.694915254237287</v>
      </c>
      <c r="BB11" s="56">
        <f t="shared" si="8"/>
        <v>17</v>
      </c>
      <c r="BC11" s="56">
        <f t="shared" si="3"/>
        <v>2</v>
      </c>
      <c r="BD11" s="56">
        <f t="shared" si="3"/>
        <v>15</v>
      </c>
      <c r="BE11" s="56">
        <f t="shared" si="3"/>
        <v>0</v>
      </c>
      <c r="BF11" s="56">
        <f t="shared" si="3"/>
        <v>0</v>
      </c>
    </row>
    <row r="12" spans="1:58">
      <c r="A12" s="57" t="s">
        <v>6</v>
      </c>
      <c r="B12" s="1">
        <f t="shared" si="4"/>
        <v>1</v>
      </c>
      <c r="C12" s="1"/>
      <c r="D12" s="1"/>
      <c r="E12" s="1"/>
      <c r="F12" s="1">
        <v>1</v>
      </c>
      <c r="G12" s="1">
        <f t="shared" si="5"/>
        <v>12</v>
      </c>
      <c r="H12" s="1"/>
      <c r="I12" s="1">
        <v>1</v>
      </c>
      <c r="J12" s="1">
        <v>2</v>
      </c>
      <c r="K12" s="1">
        <v>9</v>
      </c>
      <c r="L12" s="1">
        <f t="shared" si="6"/>
        <v>2</v>
      </c>
      <c r="M12" s="1"/>
      <c r="N12" s="1">
        <v>1</v>
      </c>
      <c r="O12" s="1"/>
      <c r="P12" s="1">
        <v>1</v>
      </c>
      <c r="Q12" s="1">
        <f t="shared" si="7"/>
        <v>3</v>
      </c>
      <c r="R12" s="1"/>
      <c r="S12" s="1"/>
      <c r="T12" s="1"/>
      <c r="U12" s="1">
        <v>3</v>
      </c>
      <c r="V12" s="1">
        <f t="shared" si="9"/>
        <v>1</v>
      </c>
      <c r="W12" s="1"/>
      <c r="X12" s="1">
        <v>1</v>
      </c>
      <c r="Y12" s="1"/>
      <c r="Z12" s="1"/>
      <c r="AA12" s="56">
        <f t="shared" si="13"/>
        <v>0</v>
      </c>
      <c r="AB12" s="56"/>
      <c r="AC12" s="56"/>
      <c r="AD12" s="56"/>
      <c r="AE12" s="56"/>
      <c r="AF12" s="56">
        <f t="shared" si="14"/>
        <v>7</v>
      </c>
      <c r="AG12" s="56">
        <v>3</v>
      </c>
      <c r="AH12" s="56">
        <v>1</v>
      </c>
      <c r="AI12" s="56">
        <v>3</v>
      </c>
      <c r="AJ12" s="56"/>
      <c r="AK12" s="56">
        <f t="shared" si="10"/>
        <v>2</v>
      </c>
      <c r="AL12" s="56"/>
      <c r="AM12" s="56"/>
      <c r="AN12" s="56">
        <v>2</v>
      </c>
      <c r="AO12" s="56"/>
      <c r="AP12" s="35"/>
      <c r="AQ12" s="35"/>
      <c r="AR12" s="35"/>
      <c r="AS12" s="35"/>
      <c r="AT12" s="35"/>
      <c r="AU12" s="35">
        <f t="shared" si="11"/>
        <v>28</v>
      </c>
      <c r="AV12" s="35">
        <f t="shared" si="2"/>
        <v>3</v>
      </c>
      <c r="AW12" s="35">
        <f t="shared" si="2"/>
        <v>4</v>
      </c>
      <c r="AX12" s="35">
        <f t="shared" si="2"/>
        <v>7</v>
      </c>
      <c r="AY12" s="35">
        <f t="shared" si="2"/>
        <v>14</v>
      </c>
      <c r="AZ12" s="40">
        <f t="shared" si="12"/>
        <v>27.142857142857142</v>
      </c>
      <c r="BB12" s="56">
        <f t="shared" si="8"/>
        <v>9</v>
      </c>
      <c r="BC12" s="56">
        <f t="shared" si="3"/>
        <v>3</v>
      </c>
      <c r="BD12" s="56">
        <f t="shared" si="3"/>
        <v>1</v>
      </c>
      <c r="BE12" s="56">
        <f t="shared" si="3"/>
        <v>5</v>
      </c>
      <c r="BF12" s="56">
        <f t="shared" si="3"/>
        <v>0</v>
      </c>
    </row>
    <row r="13" spans="1:58">
      <c r="A13" s="57" t="s">
        <v>7</v>
      </c>
      <c r="B13" s="1">
        <f t="shared" si="4"/>
        <v>3</v>
      </c>
      <c r="C13" s="1">
        <v>3</v>
      </c>
      <c r="D13" s="1"/>
      <c r="E13" s="1"/>
      <c r="F13" s="1"/>
      <c r="G13" s="1">
        <f t="shared" si="5"/>
        <v>5</v>
      </c>
      <c r="H13" s="1"/>
      <c r="I13" s="1">
        <v>5</v>
      </c>
      <c r="J13" s="1"/>
      <c r="K13" s="1"/>
      <c r="L13" s="1">
        <f t="shared" si="6"/>
        <v>3</v>
      </c>
      <c r="M13" s="1"/>
      <c r="N13" s="1">
        <v>3</v>
      </c>
      <c r="O13" s="1"/>
      <c r="P13" s="1"/>
      <c r="Q13" s="1">
        <f t="shared" si="7"/>
        <v>1</v>
      </c>
      <c r="R13" s="1"/>
      <c r="S13" s="1"/>
      <c r="T13" s="1"/>
      <c r="U13" s="1">
        <v>1</v>
      </c>
      <c r="V13" s="1">
        <f t="shared" si="9"/>
        <v>1</v>
      </c>
      <c r="W13" s="1">
        <v>0</v>
      </c>
      <c r="X13" s="1">
        <v>1</v>
      </c>
      <c r="Y13" s="1"/>
      <c r="Z13" s="1"/>
      <c r="AA13" s="56">
        <f t="shared" si="13"/>
        <v>0</v>
      </c>
      <c r="AB13" s="56"/>
      <c r="AC13" s="56"/>
      <c r="AD13" s="56"/>
      <c r="AE13" s="56"/>
      <c r="AF13" s="56">
        <f t="shared" si="14"/>
        <v>3</v>
      </c>
      <c r="AG13" s="56">
        <v>3</v>
      </c>
      <c r="AH13" s="56"/>
      <c r="AI13" s="56"/>
      <c r="AJ13" s="56"/>
      <c r="AK13" s="56">
        <f t="shared" si="10"/>
        <v>3</v>
      </c>
      <c r="AL13" s="56">
        <v>3</v>
      </c>
      <c r="AM13" s="56"/>
      <c r="AN13" s="56"/>
      <c r="AO13" s="56"/>
      <c r="AP13" s="35"/>
      <c r="AQ13" s="35"/>
      <c r="AR13" s="35"/>
      <c r="AS13" s="35"/>
      <c r="AT13" s="35"/>
      <c r="AU13" s="35">
        <f t="shared" si="11"/>
        <v>19</v>
      </c>
      <c r="AV13" s="35">
        <f t="shared" si="2"/>
        <v>9</v>
      </c>
      <c r="AW13" s="35">
        <f t="shared" si="2"/>
        <v>9</v>
      </c>
      <c r="AX13" s="35">
        <f t="shared" si="2"/>
        <v>0</v>
      </c>
      <c r="AY13" s="35">
        <f t="shared" si="2"/>
        <v>1</v>
      </c>
      <c r="AZ13" s="40">
        <f t="shared" si="12"/>
        <v>85.26315789473685</v>
      </c>
      <c r="BB13" s="56">
        <f t="shared" si="8"/>
        <v>6</v>
      </c>
      <c r="BC13" s="56">
        <f t="shared" si="3"/>
        <v>6</v>
      </c>
      <c r="BD13" s="56">
        <f t="shared" si="3"/>
        <v>0</v>
      </c>
      <c r="BE13" s="56">
        <f t="shared" si="3"/>
        <v>0</v>
      </c>
      <c r="BF13" s="56">
        <f t="shared" si="3"/>
        <v>0</v>
      </c>
    </row>
    <row r="14" spans="1:58">
      <c r="A14" s="57" t="s">
        <v>8</v>
      </c>
      <c r="B14" s="1">
        <f t="shared" si="4"/>
        <v>1</v>
      </c>
      <c r="C14" s="1"/>
      <c r="D14" s="1"/>
      <c r="E14" s="1">
        <v>1</v>
      </c>
      <c r="F14" s="1"/>
      <c r="G14" s="1">
        <f t="shared" si="5"/>
        <v>3</v>
      </c>
      <c r="H14" s="1"/>
      <c r="I14" s="1"/>
      <c r="J14" s="1">
        <v>3</v>
      </c>
      <c r="K14" s="1"/>
      <c r="L14" s="1">
        <f t="shared" si="6"/>
        <v>1</v>
      </c>
      <c r="M14" s="1"/>
      <c r="N14" s="1"/>
      <c r="O14" s="1">
        <v>1</v>
      </c>
      <c r="P14" s="1"/>
      <c r="Q14" s="1">
        <f t="shared" si="7"/>
        <v>1</v>
      </c>
      <c r="R14" s="1"/>
      <c r="S14" s="1"/>
      <c r="T14" s="1">
        <v>1</v>
      </c>
      <c r="U14" s="1"/>
      <c r="V14" s="1">
        <f t="shared" si="9"/>
        <v>1</v>
      </c>
      <c r="W14" s="1"/>
      <c r="X14" s="1">
        <v>1</v>
      </c>
      <c r="Y14" s="1"/>
      <c r="Z14" s="1"/>
      <c r="AA14" s="56">
        <f t="shared" si="13"/>
        <v>0</v>
      </c>
      <c r="AB14" s="56"/>
      <c r="AC14" s="56"/>
      <c r="AD14" s="56"/>
      <c r="AE14" s="56"/>
      <c r="AF14" s="56">
        <f t="shared" si="14"/>
        <v>4</v>
      </c>
      <c r="AG14" s="56">
        <v>4</v>
      </c>
      <c r="AH14" s="56"/>
      <c r="AI14" s="56"/>
      <c r="AJ14" s="56"/>
      <c r="AK14" s="56">
        <f t="shared" si="10"/>
        <v>1</v>
      </c>
      <c r="AL14" s="56">
        <v>1</v>
      </c>
      <c r="AM14" s="56"/>
      <c r="AN14" s="56"/>
      <c r="AO14" s="56"/>
      <c r="AP14" s="35"/>
      <c r="AQ14" s="35"/>
      <c r="AR14" s="35"/>
      <c r="AS14" s="35"/>
      <c r="AT14" s="35"/>
      <c r="AU14" s="35">
        <f t="shared" si="11"/>
        <v>12</v>
      </c>
      <c r="AV14" s="35">
        <f t="shared" si="2"/>
        <v>5</v>
      </c>
      <c r="AW14" s="35">
        <f t="shared" si="2"/>
        <v>1</v>
      </c>
      <c r="AX14" s="35">
        <f t="shared" si="2"/>
        <v>6</v>
      </c>
      <c r="AY14" s="35">
        <f t="shared" si="2"/>
        <v>0</v>
      </c>
      <c r="AZ14" s="40">
        <f t="shared" si="12"/>
        <v>58.333333333333329</v>
      </c>
      <c r="BB14" s="56">
        <f t="shared" si="8"/>
        <v>5</v>
      </c>
      <c r="BC14" s="56">
        <f t="shared" si="3"/>
        <v>5</v>
      </c>
      <c r="BD14" s="56">
        <f t="shared" si="3"/>
        <v>0</v>
      </c>
      <c r="BE14" s="56">
        <f t="shared" si="3"/>
        <v>0</v>
      </c>
      <c r="BF14" s="56">
        <f t="shared" si="3"/>
        <v>0</v>
      </c>
    </row>
    <row r="15" spans="1:58">
      <c r="A15" s="57" t="s">
        <v>9</v>
      </c>
      <c r="B15" s="1">
        <f t="shared" si="4"/>
        <v>1</v>
      </c>
      <c r="C15" s="1"/>
      <c r="D15" s="1">
        <v>1</v>
      </c>
      <c r="E15" s="1"/>
      <c r="F15" s="1"/>
      <c r="G15" s="1">
        <f t="shared" si="5"/>
        <v>9</v>
      </c>
      <c r="H15" s="1"/>
      <c r="I15" s="1">
        <v>3</v>
      </c>
      <c r="J15" s="1">
        <v>5</v>
      </c>
      <c r="K15" s="1">
        <v>1</v>
      </c>
      <c r="L15" s="1">
        <f t="shared" si="6"/>
        <v>2</v>
      </c>
      <c r="M15" s="1"/>
      <c r="N15" s="1">
        <v>1</v>
      </c>
      <c r="O15" s="1">
        <v>1</v>
      </c>
      <c r="P15" s="1"/>
      <c r="Q15" s="1">
        <f t="shared" si="7"/>
        <v>0</v>
      </c>
      <c r="R15" s="1"/>
      <c r="S15" s="1"/>
      <c r="T15" s="1"/>
      <c r="U15" s="1"/>
      <c r="V15" s="1">
        <f t="shared" si="9"/>
        <v>1</v>
      </c>
      <c r="W15" s="1"/>
      <c r="X15" s="1"/>
      <c r="Y15" s="1">
        <v>1</v>
      </c>
      <c r="Z15" s="1"/>
      <c r="AA15" s="56">
        <f t="shared" si="13"/>
        <v>0</v>
      </c>
      <c r="AB15" s="56"/>
      <c r="AC15" s="56"/>
      <c r="AD15" s="56"/>
      <c r="AE15" s="56"/>
      <c r="AF15" s="56">
        <f t="shared" si="14"/>
        <v>6</v>
      </c>
      <c r="AG15" s="56"/>
      <c r="AH15" s="56">
        <v>1</v>
      </c>
      <c r="AI15" s="56">
        <v>5</v>
      </c>
      <c r="AJ15" s="56"/>
      <c r="AK15" s="56">
        <f t="shared" si="10"/>
        <v>1</v>
      </c>
      <c r="AL15" s="56"/>
      <c r="AM15" s="56"/>
      <c r="AN15" s="56">
        <v>1</v>
      </c>
      <c r="AO15" s="56"/>
      <c r="AP15" s="35"/>
      <c r="AQ15" s="35"/>
      <c r="AR15" s="35"/>
      <c r="AS15" s="35"/>
      <c r="AT15" s="35"/>
      <c r="AU15" s="35">
        <f t="shared" si="11"/>
        <v>20</v>
      </c>
      <c r="AV15" s="35">
        <f t="shared" si="2"/>
        <v>0</v>
      </c>
      <c r="AW15" s="35">
        <f t="shared" si="2"/>
        <v>6</v>
      </c>
      <c r="AX15" s="35">
        <f t="shared" si="2"/>
        <v>13</v>
      </c>
      <c r="AY15" s="35">
        <f t="shared" si="2"/>
        <v>1</v>
      </c>
      <c r="AZ15" s="40">
        <f t="shared" si="12"/>
        <v>37</v>
      </c>
      <c r="BB15" s="56">
        <f t="shared" si="8"/>
        <v>7</v>
      </c>
      <c r="BC15" s="56">
        <f t="shared" si="3"/>
        <v>0</v>
      </c>
      <c r="BD15" s="56">
        <f t="shared" si="3"/>
        <v>1</v>
      </c>
      <c r="BE15" s="56">
        <f t="shared" si="3"/>
        <v>6</v>
      </c>
      <c r="BF15" s="56">
        <f t="shared" si="3"/>
        <v>0</v>
      </c>
    </row>
    <row r="16" spans="1:58">
      <c r="A16" s="57" t="s">
        <v>96</v>
      </c>
      <c r="B16" s="1">
        <f t="shared" si="4"/>
        <v>2</v>
      </c>
      <c r="C16" s="1"/>
      <c r="D16" s="1"/>
      <c r="E16" s="1">
        <v>2</v>
      </c>
      <c r="F16" s="1"/>
      <c r="G16" s="1">
        <f t="shared" si="5"/>
        <v>13</v>
      </c>
      <c r="H16" s="1"/>
      <c r="I16" s="1"/>
      <c r="J16" s="1">
        <v>13</v>
      </c>
      <c r="K16" s="1"/>
      <c r="L16" s="1">
        <f t="shared" si="6"/>
        <v>2</v>
      </c>
      <c r="M16" s="1"/>
      <c r="N16" s="1">
        <v>2</v>
      </c>
      <c r="O16" s="1"/>
      <c r="P16" s="1"/>
      <c r="Q16" s="1">
        <f t="shared" si="7"/>
        <v>3</v>
      </c>
      <c r="R16" s="1"/>
      <c r="S16" s="1"/>
      <c r="T16" s="1">
        <v>3</v>
      </c>
      <c r="U16" s="1"/>
      <c r="V16" s="1">
        <f t="shared" si="9"/>
        <v>3</v>
      </c>
      <c r="W16" s="1">
        <v>1</v>
      </c>
      <c r="X16" s="1">
        <v>2</v>
      </c>
      <c r="Y16" s="1"/>
      <c r="Z16" s="1"/>
      <c r="AA16" s="56">
        <f t="shared" si="13"/>
        <v>0</v>
      </c>
      <c r="AB16" s="56"/>
      <c r="AC16" s="56"/>
      <c r="AD16" s="56"/>
      <c r="AE16" s="56"/>
      <c r="AF16" s="56">
        <f t="shared" si="14"/>
        <v>4</v>
      </c>
      <c r="AG16" s="56"/>
      <c r="AH16" s="56">
        <v>1</v>
      </c>
      <c r="AI16" s="56">
        <v>3</v>
      </c>
      <c r="AJ16" s="56"/>
      <c r="AK16" s="56">
        <f t="shared" si="10"/>
        <v>2</v>
      </c>
      <c r="AL16" s="56">
        <v>1</v>
      </c>
      <c r="AM16" s="56"/>
      <c r="AN16" s="56">
        <v>1</v>
      </c>
      <c r="AO16" s="56"/>
      <c r="AP16" s="35"/>
      <c r="AQ16" s="35"/>
      <c r="AR16" s="35"/>
      <c r="AS16" s="35"/>
      <c r="AT16" s="35"/>
      <c r="AU16" s="35">
        <f t="shared" si="11"/>
        <v>29</v>
      </c>
      <c r="AV16" s="35">
        <f t="shared" si="2"/>
        <v>2</v>
      </c>
      <c r="AW16" s="35">
        <f t="shared" si="2"/>
        <v>5</v>
      </c>
      <c r="AX16" s="35">
        <f t="shared" si="2"/>
        <v>22</v>
      </c>
      <c r="AY16" s="35">
        <f t="shared" si="2"/>
        <v>0</v>
      </c>
      <c r="AZ16" s="40">
        <f t="shared" si="12"/>
        <v>35.862068965517238</v>
      </c>
      <c r="BB16" s="56">
        <f t="shared" si="8"/>
        <v>6</v>
      </c>
      <c r="BC16" s="56">
        <f t="shared" si="3"/>
        <v>1</v>
      </c>
      <c r="BD16" s="56">
        <f t="shared" si="3"/>
        <v>1</v>
      </c>
      <c r="BE16" s="56">
        <f t="shared" si="3"/>
        <v>4</v>
      </c>
      <c r="BF16" s="56">
        <f t="shared" si="3"/>
        <v>0</v>
      </c>
    </row>
    <row r="17" spans="1:58">
      <c r="A17" s="57" t="s">
        <v>11</v>
      </c>
      <c r="B17" s="1">
        <f t="shared" si="4"/>
        <v>11</v>
      </c>
      <c r="C17" s="1">
        <v>1</v>
      </c>
      <c r="D17" s="1">
        <v>8</v>
      </c>
      <c r="E17" s="1">
        <v>2</v>
      </c>
      <c r="F17" s="1"/>
      <c r="G17" s="1">
        <f t="shared" si="5"/>
        <v>38</v>
      </c>
      <c r="H17" s="1">
        <v>6</v>
      </c>
      <c r="I17" s="1">
        <v>27</v>
      </c>
      <c r="J17" s="1">
        <v>4</v>
      </c>
      <c r="K17" s="1">
        <v>1</v>
      </c>
      <c r="L17" s="1">
        <f t="shared" si="6"/>
        <v>12</v>
      </c>
      <c r="M17" s="1"/>
      <c r="N17" s="1">
        <v>12</v>
      </c>
      <c r="O17" s="1"/>
      <c r="P17" s="1"/>
      <c r="Q17" s="1">
        <f t="shared" si="7"/>
        <v>18</v>
      </c>
      <c r="R17" s="1"/>
      <c r="S17" s="1">
        <v>17</v>
      </c>
      <c r="T17" s="1">
        <v>1</v>
      </c>
      <c r="U17" s="1"/>
      <c r="V17" s="1">
        <f t="shared" si="9"/>
        <v>2</v>
      </c>
      <c r="W17" s="1">
        <v>1</v>
      </c>
      <c r="X17" s="1"/>
      <c r="Y17" s="1">
        <v>1</v>
      </c>
      <c r="Z17" s="1"/>
      <c r="AA17" s="56">
        <f t="shared" si="13"/>
        <v>1</v>
      </c>
      <c r="AB17" s="56">
        <v>1</v>
      </c>
      <c r="AC17" s="56"/>
      <c r="AD17" s="56"/>
      <c r="AE17" s="56"/>
      <c r="AF17" s="56">
        <f t="shared" si="14"/>
        <v>37</v>
      </c>
      <c r="AG17" s="56">
        <v>37</v>
      </c>
      <c r="AH17" s="56"/>
      <c r="AI17" s="56"/>
      <c r="AJ17" s="56"/>
      <c r="AK17" s="56">
        <f t="shared" si="10"/>
        <v>16</v>
      </c>
      <c r="AL17" s="56">
        <v>16</v>
      </c>
      <c r="AM17" s="56"/>
      <c r="AN17" s="56"/>
      <c r="AO17" s="56"/>
      <c r="AP17" s="35"/>
      <c r="AQ17" s="35"/>
      <c r="AR17" s="35"/>
      <c r="AS17" s="35"/>
      <c r="AT17" s="35"/>
      <c r="AU17" s="35">
        <f t="shared" si="11"/>
        <v>135</v>
      </c>
      <c r="AV17" s="35">
        <f t="shared" si="2"/>
        <v>62</v>
      </c>
      <c r="AW17" s="35">
        <f t="shared" si="2"/>
        <v>64</v>
      </c>
      <c r="AX17" s="35">
        <f t="shared" si="2"/>
        <v>8</v>
      </c>
      <c r="AY17" s="35">
        <f t="shared" si="2"/>
        <v>1</v>
      </c>
      <c r="AZ17" s="40">
        <f t="shared" si="12"/>
        <v>85.037037037037038</v>
      </c>
      <c r="BB17" s="56">
        <f t="shared" si="8"/>
        <v>54</v>
      </c>
      <c r="BC17" s="56">
        <f t="shared" si="3"/>
        <v>54</v>
      </c>
      <c r="BD17" s="56">
        <f t="shared" si="3"/>
        <v>0</v>
      </c>
      <c r="BE17" s="56">
        <f t="shared" si="3"/>
        <v>0</v>
      </c>
      <c r="BF17" s="56">
        <f t="shared" si="3"/>
        <v>0</v>
      </c>
    </row>
    <row r="18" spans="1:58">
      <c r="A18" s="57" t="s">
        <v>12</v>
      </c>
      <c r="B18" s="1">
        <f t="shared" si="4"/>
        <v>2</v>
      </c>
      <c r="C18" s="1"/>
      <c r="D18" s="1">
        <v>1</v>
      </c>
      <c r="E18" s="1">
        <v>1</v>
      </c>
      <c r="F18" s="1"/>
      <c r="G18" s="1">
        <v>15</v>
      </c>
      <c r="H18" s="1"/>
      <c r="I18" s="1">
        <v>1</v>
      </c>
      <c r="J18" s="1">
        <v>13</v>
      </c>
      <c r="K18" s="1"/>
      <c r="L18" s="1">
        <f t="shared" si="6"/>
        <v>2</v>
      </c>
      <c r="M18" s="1"/>
      <c r="N18" s="1"/>
      <c r="O18" s="1">
        <v>2</v>
      </c>
      <c r="P18" s="1"/>
      <c r="Q18" s="1">
        <v>1</v>
      </c>
      <c r="R18" s="1"/>
      <c r="S18" s="1">
        <v>1</v>
      </c>
      <c r="T18" s="1"/>
      <c r="U18" s="1"/>
      <c r="V18" s="1">
        <f t="shared" si="9"/>
        <v>1</v>
      </c>
      <c r="W18" s="1"/>
      <c r="X18" s="1">
        <v>1</v>
      </c>
      <c r="Y18" s="1"/>
      <c r="Z18" s="1"/>
      <c r="AA18" s="56">
        <f t="shared" si="13"/>
        <v>1</v>
      </c>
      <c r="AB18" s="56"/>
      <c r="AC18" s="56">
        <v>1</v>
      </c>
      <c r="AD18" s="56"/>
      <c r="AE18" s="56"/>
      <c r="AF18" s="56">
        <f t="shared" si="14"/>
        <v>10</v>
      </c>
      <c r="AG18" s="56">
        <v>2</v>
      </c>
      <c r="AH18" s="56">
        <v>3</v>
      </c>
      <c r="AI18" s="56">
        <v>5</v>
      </c>
      <c r="AJ18" s="56"/>
      <c r="AK18" s="56">
        <f t="shared" si="10"/>
        <v>4</v>
      </c>
      <c r="AL18" s="56"/>
      <c r="AM18" s="56"/>
      <c r="AN18" s="56">
        <v>4</v>
      </c>
      <c r="AO18" s="56"/>
      <c r="AP18" s="35"/>
      <c r="AQ18" s="35"/>
      <c r="AR18" s="35"/>
      <c r="AS18" s="35"/>
      <c r="AT18" s="35"/>
      <c r="AU18" s="35">
        <f t="shared" si="11"/>
        <v>36</v>
      </c>
      <c r="AV18" s="35">
        <f t="shared" si="2"/>
        <v>2</v>
      </c>
      <c r="AW18" s="35">
        <f t="shared" si="2"/>
        <v>8</v>
      </c>
      <c r="AX18" s="35">
        <f t="shared" si="2"/>
        <v>25</v>
      </c>
      <c r="AY18" s="35">
        <f t="shared" si="2"/>
        <v>0</v>
      </c>
      <c r="AZ18" s="40">
        <f t="shared" si="12"/>
        <v>37.222222222222229</v>
      </c>
      <c r="BB18" s="56">
        <f t="shared" si="8"/>
        <v>15</v>
      </c>
      <c r="BC18" s="56">
        <f t="shared" si="3"/>
        <v>2</v>
      </c>
      <c r="BD18" s="56">
        <f t="shared" si="3"/>
        <v>4</v>
      </c>
      <c r="BE18" s="56">
        <f t="shared" si="3"/>
        <v>9</v>
      </c>
      <c r="BF18" s="56">
        <f t="shared" si="3"/>
        <v>0</v>
      </c>
    </row>
    <row r="19" spans="1:58">
      <c r="A19" s="57" t="s">
        <v>13</v>
      </c>
      <c r="B19" s="1">
        <f t="shared" si="4"/>
        <v>4</v>
      </c>
      <c r="C19" s="1"/>
      <c r="D19" s="1"/>
      <c r="E19" s="1">
        <v>3</v>
      </c>
      <c r="F19" s="1">
        <v>1</v>
      </c>
      <c r="G19" s="1">
        <f t="shared" ref="G19:G44" si="15">SUM(H19:K19)</f>
        <v>9</v>
      </c>
      <c r="H19" s="1"/>
      <c r="I19" s="1">
        <v>5</v>
      </c>
      <c r="J19" s="1">
        <v>2</v>
      </c>
      <c r="K19" s="1">
        <v>2</v>
      </c>
      <c r="L19" s="1">
        <f t="shared" si="6"/>
        <v>5</v>
      </c>
      <c r="M19" s="1"/>
      <c r="N19" s="1">
        <v>5</v>
      </c>
      <c r="O19" s="1"/>
      <c r="P19" s="1"/>
      <c r="Q19" s="1">
        <f t="shared" ref="Q19:Q44" si="16">SUM(R19:U19)</f>
        <v>1</v>
      </c>
      <c r="R19" s="1"/>
      <c r="S19" s="1">
        <v>1</v>
      </c>
      <c r="T19" s="1"/>
      <c r="U19" s="1"/>
      <c r="V19" s="1">
        <f t="shared" si="9"/>
        <v>2</v>
      </c>
      <c r="W19" s="1"/>
      <c r="X19" s="1"/>
      <c r="Y19" s="1">
        <v>1</v>
      </c>
      <c r="Z19" s="1">
        <v>1</v>
      </c>
      <c r="AA19" s="56">
        <f t="shared" si="13"/>
        <v>0</v>
      </c>
      <c r="AB19" s="56"/>
      <c r="AC19" s="56"/>
      <c r="AD19" s="56"/>
      <c r="AE19" s="56"/>
      <c r="AF19" s="56">
        <f t="shared" si="14"/>
        <v>12</v>
      </c>
      <c r="AG19" s="56">
        <v>5</v>
      </c>
      <c r="AH19" s="56">
        <v>4</v>
      </c>
      <c r="AI19" s="56">
        <v>3</v>
      </c>
      <c r="AJ19" s="56"/>
      <c r="AK19" s="56">
        <f t="shared" si="10"/>
        <v>6</v>
      </c>
      <c r="AL19" s="56">
        <v>2</v>
      </c>
      <c r="AM19" s="56">
        <v>1</v>
      </c>
      <c r="AN19" s="56">
        <v>3</v>
      </c>
      <c r="AO19" s="56"/>
      <c r="AP19" s="35"/>
      <c r="AQ19" s="35"/>
      <c r="AR19" s="35"/>
      <c r="AS19" s="35"/>
      <c r="AT19" s="35"/>
      <c r="AU19" s="35">
        <f t="shared" si="11"/>
        <v>39</v>
      </c>
      <c r="AV19" s="35">
        <f t="shared" si="2"/>
        <v>7</v>
      </c>
      <c r="AW19" s="35">
        <f t="shared" si="2"/>
        <v>16</v>
      </c>
      <c r="AX19" s="35">
        <f t="shared" si="2"/>
        <v>12</v>
      </c>
      <c r="AY19" s="35">
        <f t="shared" si="2"/>
        <v>4</v>
      </c>
      <c r="AZ19" s="40">
        <f t="shared" si="12"/>
        <v>56.92307692307692</v>
      </c>
      <c r="BB19" s="56">
        <f t="shared" si="8"/>
        <v>18</v>
      </c>
      <c r="BC19" s="56">
        <f t="shared" si="3"/>
        <v>7</v>
      </c>
      <c r="BD19" s="56">
        <f t="shared" si="3"/>
        <v>5</v>
      </c>
      <c r="BE19" s="56">
        <f t="shared" si="3"/>
        <v>6</v>
      </c>
      <c r="BF19" s="56">
        <f t="shared" si="3"/>
        <v>0</v>
      </c>
    </row>
    <row r="20" spans="1:58">
      <c r="A20" s="57" t="s">
        <v>14</v>
      </c>
      <c r="B20" s="1">
        <f t="shared" si="4"/>
        <v>1</v>
      </c>
      <c r="C20" s="1"/>
      <c r="D20" s="1"/>
      <c r="E20" s="1"/>
      <c r="F20" s="1">
        <v>1</v>
      </c>
      <c r="G20" s="1">
        <f t="shared" si="15"/>
        <v>3</v>
      </c>
      <c r="H20" s="1"/>
      <c r="I20" s="1"/>
      <c r="J20" s="1"/>
      <c r="K20" s="1">
        <v>3</v>
      </c>
      <c r="L20" s="1">
        <f t="shared" si="6"/>
        <v>2</v>
      </c>
      <c r="M20" s="1"/>
      <c r="N20" s="1"/>
      <c r="O20" s="1"/>
      <c r="P20" s="1">
        <v>2</v>
      </c>
      <c r="Q20" s="1">
        <f t="shared" si="16"/>
        <v>0</v>
      </c>
      <c r="R20" s="1"/>
      <c r="S20" s="1"/>
      <c r="T20" s="1"/>
      <c r="U20" s="1"/>
      <c r="V20" s="1">
        <f t="shared" si="9"/>
        <v>0</v>
      </c>
      <c r="W20" s="1"/>
      <c r="X20" s="1"/>
      <c r="Y20" s="1"/>
      <c r="Z20" s="1"/>
      <c r="AA20" s="56">
        <f t="shared" si="13"/>
        <v>0</v>
      </c>
      <c r="AB20" s="56"/>
      <c r="AC20" s="56"/>
      <c r="AD20" s="56"/>
      <c r="AE20" s="56"/>
      <c r="AF20" s="56">
        <f t="shared" si="14"/>
        <v>1</v>
      </c>
      <c r="AG20" s="56"/>
      <c r="AH20" s="56">
        <v>1</v>
      </c>
      <c r="AI20" s="56"/>
      <c r="AJ20" s="56"/>
      <c r="AK20" s="56">
        <f t="shared" si="10"/>
        <v>1</v>
      </c>
      <c r="AL20" s="56">
        <v>1</v>
      </c>
      <c r="AM20" s="56"/>
      <c r="AN20" s="56"/>
      <c r="AO20" s="56"/>
      <c r="AP20" s="35"/>
      <c r="AQ20" s="35"/>
      <c r="AR20" s="35"/>
      <c r="AS20" s="35"/>
      <c r="AT20" s="35"/>
      <c r="AU20" s="35">
        <f t="shared" si="11"/>
        <v>8</v>
      </c>
      <c r="AV20" s="35">
        <f t="shared" si="11"/>
        <v>1</v>
      </c>
      <c r="AW20" s="35">
        <f t="shared" si="11"/>
        <v>1</v>
      </c>
      <c r="AX20" s="35">
        <f t="shared" si="11"/>
        <v>0</v>
      </c>
      <c r="AY20" s="35">
        <f t="shared" si="11"/>
        <v>6</v>
      </c>
      <c r="AZ20" s="40">
        <f t="shared" si="12"/>
        <v>22.5</v>
      </c>
      <c r="BB20" s="56">
        <f t="shared" si="8"/>
        <v>2</v>
      </c>
      <c r="BC20" s="56">
        <f t="shared" si="8"/>
        <v>1</v>
      </c>
      <c r="BD20" s="56">
        <f t="shared" si="8"/>
        <v>1</v>
      </c>
      <c r="BE20" s="56">
        <f t="shared" si="8"/>
        <v>0</v>
      </c>
      <c r="BF20" s="56">
        <f t="shared" si="8"/>
        <v>0</v>
      </c>
    </row>
    <row r="21" spans="1:58">
      <c r="A21" s="57" t="s">
        <v>15</v>
      </c>
      <c r="B21" s="1">
        <f t="shared" si="4"/>
        <v>2</v>
      </c>
      <c r="C21" s="1"/>
      <c r="D21" s="1"/>
      <c r="E21" s="1">
        <v>2</v>
      </c>
      <c r="F21" s="1"/>
      <c r="G21" s="1">
        <f t="shared" si="15"/>
        <v>4</v>
      </c>
      <c r="H21" s="1"/>
      <c r="I21" s="1">
        <v>1</v>
      </c>
      <c r="J21" s="1">
        <v>3</v>
      </c>
      <c r="K21" s="1"/>
      <c r="L21" s="1">
        <f t="shared" si="6"/>
        <v>3</v>
      </c>
      <c r="M21" s="1">
        <v>1</v>
      </c>
      <c r="N21" s="1">
        <v>1</v>
      </c>
      <c r="O21" s="1">
        <v>1</v>
      </c>
      <c r="P21" s="1"/>
      <c r="Q21" s="1">
        <f t="shared" si="16"/>
        <v>3</v>
      </c>
      <c r="R21" s="1"/>
      <c r="S21" s="1"/>
      <c r="T21" s="1"/>
      <c r="U21" s="1">
        <v>3</v>
      </c>
      <c r="V21" s="1">
        <f t="shared" si="9"/>
        <v>0</v>
      </c>
      <c r="W21" s="1"/>
      <c r="X21" s="1"/>
      <c r="Y21" s="1"/>
      <c r="Z21" s="1"/>
      <c r="AA21" s="56">
        <f t="shared" si="13"/>
        <v>0</v>
      </c>
      <c r="AB21" s="56"/>
      <c r="AC21" s="56"/>
      <c r="AD21" s="56"/>
      <c r="AE21" s="56"/>
      <c r="AF21" s="56">
        <f t="shared" si="14"/>
        <v>3</v>
      </c>
      <c r="AG21" s="56">
        <v>1</v>
      </c>
      <c r="AH21" s="56"/>
      <c r="AI21" s="56">
        <v>2</v>
      </c>
      <c r="AJ21" s="56"/>
      <c r="AK21" s="56">
        <f t="shared" si="10"/>
        <v>2</v>
      </c>
      <c r="AL21" s="56"/>
      <c r="AM21" s="56"/>
      <c r="AN21" s="56">
        <v>2</v>
      </c>
      <c r="AO21" s="56"/>
      <c r="AP21" s="35"/>
      <c r="AQ21" s="35"/>
      <c r="AR21" s="35"/>
      <c r="AS21" s="35"/>
      <c r="AT21" s="35"/>
      <c r="AU21" s="35">
        <f t="shared" si="11"/>
        <v>17</v>
      </c>
      <c r="AV21" s="35">
        <f t="shared" si="11"/>
        <v>2</v>
      </c>
      <c r="AW21" s="35">
        <f t="shared" si="11"/>
        <v>2</v>
      </c>
      <c r="AX21" s="35">
        <f t="shared" si="11"/>
        <v>10</v>
      </c>
      <c r="AY21" s="35">
        <f t="shared" si="11"/>
        <v>3</v>
      </c>
      <c r="AZ21" s="40">
        <f t="shared" si="12"/>
        <v>32.941176470588239</v>
      </c>
      <c r="BB21" s="56">
        <f t="shared" si="8"/>
        <v>5</v>
      </c>
      <c r="BC21" s="56">
        <f t="shared" si="8"/>
        <v>1</v>
      </c>
      <c r="BD21" s="56">
        <f t="shared" si="8"/>
        <v>0</v>
      </c>
      <c r="BE21" s="56">
        <f t="shared" si="8"/>
        <v>4</v>
      </c>
      <c r="BF21" s="56">
        <f t="shared" si="8"/>
        <v>0</v>
      </c>
    </row>
    <row r="22" spans="1:58">
      <c r="A22" s="57" t="s">
        <v>16</v>
      </c>
      <c r="B22" s="1">
        <f t="shared" si="4"/>
        <v>1</v>
      </c>
      <c r="C22" s="1"/>
      <c r="D22" s="1"/>
      <c r="E22" s="1">
        <v>1</v>
      </c>
      <c r="F22" s="1"/>
      <c r="G22" s="1">
        <f t="shared" si="15"/>
        <v>3</v>
      </c>
      <c r="H22" s="1"/>
      <c r="I22" s="1">
        <v>3</v>
      </c>
      <c r="J22" s="1"/>
      <c r="K22" s="1"/>
      <c r="L22" s="1">
        <f t="shared" si="6"/>
        <v>0</v>
      </c>
      <c r="M22" s="1"/>
      <c r="N22" s="1"/>
      <c r="O22" s="1"/>
      <c r="P22" s="1"/>
      <c r="Q22" s="1">
        <f t="shared" si="16"/>
        <v>3</v>
      </c>
      <c r="R22" s="1"/>
      <c r="S22" s="1"/>
      <c r="T22" s="1"/>
      <c r="U22" s="1">
        <v>3</v>
      </c>
      <c r="V22" s="1">
        <f t="shared" si="9"/>
        <v>1</v>
      </c>
      <c r="W22" s="1"/>
      <c r="X22" s="1"/>
      <c r="Y22" s="1">
        <v>1</v>
      </c>
      <c r="Z22" s="1"/>
      <c r="AA22" s="56">
        <f t="shared" si="13"/>
        <v>0</v>
      </c>
      <c r="AB22" s="56"/>
      <c r="AC22" s="56"/>
      <c r="AD22" s="56"/>
      <c r="AE22" s="56"/>
      <c r="AF22" s="56">
        <f t="shared" si="14"/>
        <v>4</v>
      </c>
      <c r="AG22" s="56">
        <v>4</v>
      </c>
      <c r="AH22" s="56"/>
      <c r="AI22" s="56"/>
      <c r="AJ22" s="56"/>
      <c r="AK22" s="56">
        <f t="shared" si="10"/>
        <v>1</v>
      </c>
      <c r="AL22" s="56">
        <v>1</v>
      </c>
      <c r="AM22" s="56"/>
      <c r="AN22" s="56"/>
      <c r="AO22" s="56"/>
      <c r="AP22" s="35"/>
      <c r="AQ22" s="35"/>
      <c r="AR22" s="35"/>
      <c r="AS22" s="35"/>
      <c r="AT22" s="35"/>
      <c r="AU22" s="35">
        <f t="shared" si="11"/>
        <v>13</v>
      </c>
      <c r="AV22" s="35">
        <f t="shared" si="11"/>
        <v>5</v>
      </c>
      <c r="AW22" s="35">
        <f t="shared" si="11"/>
        <v>3</v>
      </c>
      <c r="AX22" s="35">
        <f t="shared" si="11"/>
        <v>2</v>
      </c>
      <c r="AY22" s="35">
        <f t="shared" si="11"/>
        <v>3</v>
      </c>
      <c r="AZ22" s="40">
        <f t="shared" si="12"/>
        <v>60</v>
      </c>
      <c r="BB22" s="56">
        <f t="shared" si="8"/>
        <v>5</v>
      </c>
      <c r="BC22" s="56">
        <f t="shared" si="8"/>
        <v>5</v>
      </c>
      <c r="BD22" s="56">
        <f t="shared" si="8"/>
        <v>0</v>
      </c>
      <c r="BE22" s="56">
        <f t="shared" si="8"/>
        <v>0</v>
      </c>
      <c r="BF22" s="56">
        <f t="shared" si="8"/>
        <v>0</v>
      </c>
    </row>
    <row r="23" spans="1:58">
      <c r="A23" s="57" t="s">
        <v>97</v>
      </c>
      <c r="B23" s="1">
        <f t="shared" si="4"/>
        <v>1</v>
      </c>
      <c r="C23" s="1"/>
      <c r="D23" s="1"/>
      <c r="E23" s="1">
        <v>1</v>
      </c>
      <c r="F23" s="1"/>
      <c r="G23" s="1">
        <f t="shared" si="15"/>
        <v>2</v>
      </c>
      <c r="H23" s="1"/>
      <c r="I23" s="1"/>
      <c r="J23" s="1">
        <v>2</v>
      </c>
      <c r="K23" s="1"/>
      <c r="L23" s="1">
        <f t="shared" si="6"/>
        <v>1</v>
      </c>
      <c r="M23" s="1"/>
      <c r="N23" s="1"/>
      <c r="O23" s="1">
        <v>1</v>
      </c>
      <c r="P23" s="1"/>
      <c r="Q23" s="1">
        <f t="shared" si="16"/>
        <v>1</v>
      </c>
      <c r="R23" s="1"/>
      <c r="S23" s="1">
        <v>1</v>
      </c>
      <c r="T23" s="1"/>
      <c r="U23" s="1"/>
      <c r="V23" s="1">
        <f t="shared" si="9"/>
        <v>0</v>
      </c>
      <c r="W23" s="1"/>
      <c r="X23" s="1"/>
      <c r="Y23" s="1"/>
      <c r="Z23" s="1"/>
      <c r="AA23" s="56">
        <f t="shared" si="13"/>
        <v>0</v>
      </c>
      <c r="AB23" s="56"/>
      <c r="AC23" s="56"/>
      <c r="AD23" s="56"/>
      <c r="AE23" s="56"/>
      <c r="AF23" s="56">
        <f t="shared" si="14"/>
        <v>3</v>
      </c>
      <c r="AG23" s="56"/>
      <c r="AH23" s="56">
        <v>2</v>
      </c>
      <c r="AI23" s="56">
        <v>1</v>
      </c>
      <c r="AJ23" s="56"/>
      <c r="AK23" s="56">
        <f t="shared" si="10"/>
        <v>1</v>
      </c>
      <c r="AL23" s="56"/>
      <c r="AM23" s="56"/>
      <c r="AN23" s="56">
        <v>1</v>
      </c>
      <c r="AO23" s="56"/>
      <c r="AP23" s="35"/>
      <c r="AQ23" s="35"/>
      <c r="AR23" s="35"/>
      <c r="AS23" s="35"/>
      <c r="AT23" s="35"/>
      <c r="AU23" s="35">
        <f t="shared" si="11"/>
        <v>9</v>
      </c>
      <c r="AV23" s="35">
        <f t="shared" si="11"/>
        <v>0</v>
      </c>
      <c r="AW23" s="35">
        <f t="shared" si="11"/>
        <v>3</v>
      </c>
      <c r="AX23" s="35">
        <f t="shared" si="11"/>
        <v>6</v>
      </c>
      <c r="AY23" s="35">
        <f t="shared" si="11"/>
        <v>0</v>
      </c>
      <c r="AZ23" s="40">
        <f t="shared" si="12"/>
        <v>40</v>
      </c>
      <c r="BB23" s="56">
        <f t="shared" si="8"/>
        <v>4</v>
      </c>
      <c r="BC23" s="56">
        <f t="shared" si="8"/>
        <v>0</v>
      </c>
      <c r="BD23" s="56">
        <f t="shared" si="8"/>
        <v>2</v>
      </c>
      <c r="BE23" s="56">
        <f t="shared" si="8"/>
        <v>2</v>
      </c>
      <c r="BF23" s="56">
        <f t="shared" si="8"/>
        <v>0</v>
      </c>
    </row>
    <row r="24" spans="1:58">
      <c r="A24" s="57" t="s">
        <v>18</v>
      </c>
      <c r="B24" s="1">
        <f t="shared" si="4"/>
        <v>4</v>
      </c>
      <c r="C24" s="1"/>
      <c r="D24" s="1">
        <v>1</v>
      </c>
      <c r="E24" s="1">
        <v>3</v>
      </c>
      <c r="F24" s="1"/>
      <c r="G24" s="1">
        <f t="shared" si="15"/>
        <v>24</v>
      </c>
      <c r="H24" s="1">
        <v>2</v>
      </c>
      <c r="I24" s="1">
        <v>14</v>
      </c>
      <c r="J24" s="1">
        <v>7</v>
      </c>
      <c r="K24" s="1">
        <v>1</v>
      </c>
      <c r="L24" s="1">
        <f t="shared" si="6"/>
        <v>5</v>
      </c>
      <c r="M24" s="1">
        <v>2</v>
      </c>
      <c r="N24" s="1">
        <v>1</v>
      </c>
      <c r="O24" s="1">
        <v>2</v>
      </c>
      <c r="P24" s="1"/>
      <c r="Q24" s="1">
        <f t="shared" si="16"/>
        <v>8</v>
      </c>
      <c r="R24" s="1">
        <v>5</v>
      </c>
      <c r="S24" s="1"/>
      <c r="T24" s="1">
        <v>2</v>
      </c>
      <c r="U24" s="1">
        <v>1</v>
      </c>
      <c r="V24" s="1">
        <f t="shared" si="9"/>
        <v>2</v>
      </c>
      <c r="W24" s="1">
        <v>1</v>
      </c>
      <c r="X24" s="1">
        <v>1</v>
      </c>
      <c r="Y24" s="1"/>
      <c r="Z24" s="1"/>
      <c r="AA24" s="56">
        <f t="shared" si="13"/>
        <v>1</v>
      </c>
      <c r="AB24" s="56"/>
      <c r="AC24" s="56">
        <v>1</v>
      </c>
      <c r="AD24" s="56"/>
      <c r="AE24" s="56"/>
      <c r="AF24" s="56">
        <f t="shared" si="14"/>
        <v>21</v>
      </c>
      <c r="AG24" s="56">
        <v>5</v>
      </c>
      <c r="AH24" s="56">
        <v>7</v>
      </c>
      <c r="AI24" s="56">
        <v>9</v>
      </c>
      <c r="AJ24" s="56"/>
      <c r="AK24" s="56">
        <f t="shared" si="10"/>
        <v>9</v>
      </c>
      <c r="AL24" s="56">
        <v>1</v>
      </c>
      <c r="AM24" s="56"/>
      <c r="AN24" s="56">
        <v>8</v>
      </c>
      <c r="AO24" s="56"/>
      <c r="AP24" s="35"/>
      <c r="AQ24" s="35"/>
      <c r="AR24" s="35"/>
      <c r="AS24" s="35"/>
      <c r="AT24" s="35"/>
      <c r="AU24" s="35">
        <f t="shared" si="11"/>
        <v>74</v>
      </c>
      <c r="AV24" s="35">
        <f t="shared" si="11"/>
        <v>16</v>
      </c>
      <c r="AW24" s="35">
        <f t="shared" si="11"/>
        <v>25</v>
      </c>
      <c r="AX24" s="35">
        <f t="shared" si="11"/>
        <v>31</v>
      </c>
      <c r="AY24" s="35">
        <f t="shared" si="11"/>
        <v>2</v>
      </c>
      <c r="AZ24" s="40">
        <f t="shared" si="12"/>
        <v>57.027027027027025</v>
      </c>
      <c r="BB24" s="56">
        <f t="shared" si="8"/>
        <v>31</v>
      </c>
      <c r="BC24" s="56">
        <f t="shared" si="8"/>
        <v>6</v>
      </c>
      <c r="BD24" s="56">
        <f t="shared" si="8"/>
        <v>8</v>
      </c>
      <c r="BE24" s="56">
        <f t="shared" si="8"/>
        <v>17</v>
      </c>
      <c r="BF24" s="56">
        <f t="shared" si="8"/>
        <v>0</v>
      </c>
    </row>
    <row r="25" spans="1:58">
      <c r="A25" s="57" t="s">
        <v>19</v>
      </c>
      <c r="B25" s="1">
        <f t="shared" si="4"/>
        <v>10</v>
      </c>
      <c r="C25" s="1"/>
      <c r="D25" s="1">
        <v>10</v>
      </c>
      <c r="E25" s="1"/>
      <c r="F25" s="1"/>
      <c r="G25" s="1">
        <f t="shared" si="15"/>
        <v>6</v>
      </c>
      <c r="H25" s="1"/>
      <c r="I25" s="1">
        <v>5</v>
      </c>
      <c r="J25" s="1">
        <v>1</v>
      </c>
      <c r="K25" s="1"/>
      <c r="L25" s="1">
        <f t="shared" si="6"/>
        <v>4</v>
      </c>
      <c r="M25" s="1"/>
      <c r="N25" s="1">
        <v>4</v>
      </c>
      <c r="O25" s="1"/>
      <c r="P25" s="1"/>
      <c r="Q25" s="1">
        <f t="shared" si="16"/>
        <v>3</v>
      </c>
      <c r="R25" s="1"/>
      <c r="S25" s="1">
        <v>2</v>
      </c>
      <c r="T25" s="1"/>
      <c r="U25" s="1">
        <v>1</v>
      </c>
      <c r="V25" s="1">
        <f t="shared" si="9"/>
        <v>1</v>
      </c>
      <c r="W25" s="1">
        <v>1</v>
      </c>
      <c r="X25" s="1"/>
      <c r="Y25" s="1"/>
      <c r="Z25" s="1"/>
      <c r="AA25" s="56">
        <f t="shared" si="13"/>
        <v>0</v>
      </c>
      <c r="AB25" s="56"/>
      <c r="AC25" s="56"/>
      <c r="AD25" s="56"/>
      <c r="AE25" s="56"/>
      <c r="AF25" s="56">
        <f t="shared" si="14"/>
        <v>8</v>
      </c>
      <c r="AG25" s="56">
        <v>8</v>
      </c>
      <c r="AH25" s="56"/>
      <c r="AI25" s="56"/>
      <c r="AJ25" s="56"/>
      <c r="AK25" s="56">
        <f t="shared" si="10"/>
        <v>5</v>
      </c>
      <c r="AL25" s="56">
        <v>5</v>
      </c>
      <c r="AM25" s="56"/>
      <c r="AN25" s="56"/>
      <c r="AO25" s="56"/>
      <c r="AP25" s="35"/>
      <c r="AQ25" s="35"/>
      <c r="AR25" s="35"/>
      <c r="AS25" s="35"/>
      <c r="AT25" s="35"/>
      <c r="AU25" s="35">
        <f t="shared" si="11"/>
        <v>37</v>
      </c>
      <c r="AV25" s="35">
        <f t="shared" si="11"/>
        <v>14</v>
      </c>
      <c r="AW25" s="35">
        <f t="shared" si="11"/>
        <v>21</v>
      </c>
      <c r="AX25" s="35">
        <f t="shared" si="11"/>
        <v>1</v>
      </c>
      <c r="AY25" s="35">
        <f t="shared" si="11"/>
        <v>1</v>
      </c>
      <c r="AZ25" s="40">
        <f t="shared" si="12"/>
        <v>83.78378378378379</v>
      </c>
      <c r="BB25" s="56">
        <f t="shared" si="8"/>
        <v>13</v>
      </c>
      <c r="BC25" s="56">
        <f t="shared" si="8"/>
        <v>13</v>
      </c>
      <c r="BD25" s="56">
        <f t="shared" si="8"/>
        <v>0</v>
      </c>
      <c r="BE25" s="56">
        <f t="shared" si="8"/>
        <v>0</v>
      </c>
      <c r="BF25" s="56">
        <f t="shared" si="8"/>
        <v>0</v>
      </c>
    </row>
    <row r="26" spans="1:58">
      <c r="A26" s="57" t="s">
        <v>20</v>
      </c>
      <c r="B26" s="1">
        <f t="shared" si="4"/>
        <v>4</v>
      </c>
      <c r="C26" s="1"/>
      <c r="D26" s="1">
        <v>1</v>
      </c>
      <c r="E26" s="1">
        <v>3</v>
      </c>
      <c r="F26" s="1"/>
      <c r="G26" s="1">
        <f t="shared" si="15"/>
        <v>4</v>
      </c>
      <c r="H26" s="1"/>
      <c r="I26" s="1">
        <v>1</v>
      </c>
      <c r="J26" s="1">
        <v>1</v>
      </c>
      <c r="K26" s="1">
        <v>2</v>
      </c>
      <c r="L26" s="1">
        <f t="shared" si="6"/>
        <v>3</v>
      </c>
      <c r="M26" s="1"/>
      <c r="N26" s="1">
        <v>1</v>
      </c>
      <c r="O26" s="1">
        <v>2</v>
      </c>
      <c r="P26" s="1"/>
      <c r="Q26" s="1">
        <f t="shared" si="16"/>
        <v>2</v>
      </c>
      <c r="R26" s="1"/>
      <c r="S26" s="1"/>
      <c r="T26" s="1"/>
      <c r="U26" s="1">
        <v>2</v>
      </c>
      <c r="V26" s="1">
        <f t="shared" si="9"/>
        <v>1</v>
      </c>
      <c r="W26" s="1"/>
      <c r="X26" s="1">
        <v>1</v>
      </c>
      <c r="Y26" s="1"/>
      <c r="Z26" s="1"/>
      <c r="AA26" s="56">
        <f t="shared" si="13"/>
        <v>0</v>
      </c>
      <c r="AB26" s="56"/>
      <c r="AC26" s="56"/>
      <c r="AD26" s="56"/>
      <c r="AE26" s="56"/>
      <c r="AF26" s="56">
        <f t="shared" si="14"/>
        <v>3</v>
      </c>
      <c r="AG26" s="56">
        <v>1</v>
      </c>
      <c r="AH26" s="56">
        <v>2</v>
      </c>
      <c r="AI26" s="56"/>
      <c r="AJ26" s="56"/>
      <c r="AK26" s="56">
        <f t="shared" si="10"/>
        <v>1</v>
      </c>
      <c r="AL26" s="56"/>
      <c r="AM26" s="56">
        <v>1</v>
      </c>
      <c r="AN26" s="56"/>
      <c r="AO26" s="56"/>
      <c r="AP26" s="35"/>
      <c r="AQ26" s="35"/>
      <c r="AR26" s="35"/>
      <c r="AS26" s="35"/>
      <c r="AT26" s="35"/>
      <c r="AU26" s="35">
        <f t="shared" si="11"/>
        <v>18</v>
      </c>
      <c r="AV26" s="35">
        <f t="shared" si="11"/>
        <v>1</v>
      </c>
      <c r="AW26" s="35">
        <f t="shared" si="11"/>
        <v>7</v>
      </c>
      <c r="AX26" s="35">
        <f t="shared" si="11"/>
        <v>6</v>
      </c>
      <c r="AY26" s="35">
        <f t="shared" si="11"/>
        <v>4</v>
      </c>
      <c r="AZ26" s="40">
        <f t="shared" si="12"/>
        <v>43.333333333333329</v>
      </c>
      <c r="BB26" s="56">
        <f t="shared" si="8"/>
        <v>4</v>
      </c>
      <c r="BC26" s="56">
        <f t="shared" si="8"/>
        <v>1</v>
      </c>
      <c r="BD26" s="56">
        <f t="shared" si="8"/>
        <v>3</v>
      </c>
      <c r="BE26" s="56">
        <f t="shared" si="8"/>
        <v>0</v>
      </c>
      <c r="BF26" s="56">
        <f t="shared" si="8"/>
        <v>0</v>
      </c>
    </row>
    <row r="27" spans="1:58">
      <c r="A27" s="57" t="s">
        <v>21</v>
      </c>
      <c r="B27" s="1">
        <f t="shared" si="4"/>
        <v>3</v>
      </c>
      <c r="C27" s="1"/>
      <c r="D27" s="1">
        <v>3</v>
      </c>
      <c r="E27" s="1"/>
      <c r="F27" s="1"/>
      <c r="G27" s="1">
        <f t="shared" si="15"/>
        <v>19</v>
      </c>
      <c r="H27" s="1"/>
      <c r="I27" s="1">
        <v>19</v>
      </c>
      <c r="J27" s="1"/>
      <c r="K27" s="1"/>
      <c r="L27" s="1">
        <f t="shared" si="6"/>
        <v>7</v>
      </c>
      <c r="M27" s="1"/>
      <c r="N27" s="1">
        <v>7</v>
      </c>
      <c r="O27" s="1"/>
      <c r="P27" s="1"/>
      <c r="Q27" s="1">
        <f t="shared" si="16"/>
        <v>6</v>
      </c>
      <c r="R27" s="1"/>
      <c r="S27" s="1">
        <v>6</v>
      </c>
      <c r="T27" s="1"/>
      <c r="U27" s="1"/>
      <c r="V27" s="1">
        <f t="shared" si="9"/>
        <v>1</v>
      </c>
      <c r="W27" s="1"/>
      <c r="X27" s="1">
        <v>1</v>
      </c>
      <c r="Y27" s="1"/>
      <c r="Z27" s="1"/>
      <c r="AA27" s="56">
        <f t="shared" si="13"/>
        <v>1</v>
      </c>
      <c r="AB27" s="56"/>
      <c r="AC27" s="56">
        <v>1</v>
      </c>
      <c r="AD27" s="56"/>
      <c r="AE27" s="56"/>
      <c r="AF27" s="56">
        <f t="shared" si="14"/>
        <v>4</v>
      </c>
      <c r="AG27" s="56"/>
      <c r="AH27" s="56">
        <v>4</v>
      </c>
      <c r="AI27" s="56"/>
      <c r="AJ27" s="56"/>
      <c r="AK27" s="56">
        <f t="shared" si="10"/>
        <v>3</v>
      </c>
      <c r="AL27" s="56"/>
      <c r="AM27" s="56">
        <v>3</v>
      </c>
      <c r="AN27" s="56"/>
      <c r="AO27" s="56"/>
      <c r="AP27" s="35"/>
      <c r="AQ27" s="35"/>
      <c r="AR27" s="35"/>
      <c r="AS27" s="35"/>
      <c r="AT27" s="35"/>
      <c r="AU27" s="35">
        <f t="shared" si="11"/>
        <v>44</v>
      </c>
      <c r="AV27" s="35">
        <f t="shared" si="11"/>
        <v>0</v>
      </c>
      <c r="AW27" s="35">
        <f t="shared" si="11"/>
        <v>44</v>
      </c>
      <c r="AX27" s="35">
        <f t="shared" si="11"/>
        <v>0</v>
      </c>
      <c r="AY27" s="35">
        <f t="shared" si="11"/>
        <v>0</v>
      </c>
      <c r="AZ27" s="40">
        <f t="shared" si="12"/>
        <v>80</v>
      </c>
      <c r="BB27" s="56">
        <f t="shared" si="8"/>
        <v>8</v>
      </c>
      <c r="BC27" s="56">
        <f t="shared" si="8"/>
        <v>0</v>
      </c>
      <c r="BD27" s="56">
        <f t="shared" si="8"/>
        <v>8</v>
      </c>
      <c r="BE27" s="56">
        <f t="shared" si="8"/>
        <v>0</v>
      </c>
      <c r="BF27" s="56">
        <f t="shared" si="8"/>
        <v>0</v>
      </c>
    </row>
    <row r="28" spans="1:58">
      <c r="A28" s="57" t="s">
        <v>22</v>
      </c>
      <c r="B28" s="1">
        <f t="shared" si="4"/>
        <v>1</v>
      </c>
      <c r="C28" s="1"/>
      <c r="D28" s="1"/>
      <c r="E28" s="1">
        <v>1</v>
      </c>
      <c r="F28" s="1"/>
      <c r="G28" s="1">
        <f t="shared" si="15"/>
        <v>2</v>
      </c>
      <c r="H28" s="1"/>
      <c r="I28" s="1"/>
      <c r="J28" s="1"/>
      <c r="K28" s="1">
        <v>2</v>
      </c>
      <c r="L28" s="1">
        <f t="shared" si="6"/>
        <v>1</v>
      </c>
      <c r="M28" s="1"/>
      <c r="N28" s="1">
        <v>1</v>
      </c>
      <c r="O28" s="1"/>
      <c r="P28" s="1"/>
      <c r="Q28" s="1">
        <f t="shared" si="16"/>
        <v>1</v>
      </c>
      <c r="R28" s="1"/>
      <c r="S28" s="1"/>
      <c r="T28" s="1"/>
      <c r="U28" s="1">
        <v>1</v>
      </c>
      <c r="V28" s="1">
        <f t="shared" si="9"/>
        <v>1</v>
      </c>
      <c r="W28" s="1"/>
      <c r="X28" s="1">
        <v>1</v>
      </c>
      <c r="Y28" s="1"/>
      <c r="Z28" s="1"/>
      <c r="AA28" s="56">
        <f t="shared" si="13"/>
        <v>0</v>
      </c>
      <c r="AB28" s="56"/>
      <c r="AC28" s="56"/>
      <c r="AD28" s="56"/>
      <c r="AE28" s="56"/>
      <c r="AF28" s="56">
        <f t="shared" si="14"/>
        <v>3</v>
      </c>
      <c r="AG28" s="56">
        <v>3</v>
      </c>
      <c r="AH28" s="56"/>
      <c r="AI28" s="56"/>
      <c r="AJ28" s="56"/>
      <c r="AK28" s="56">
        <f t="shared" si="10"/>
        <v>2</v>
      </c>
      <c r="AL28" s="56">
        <v>2</v>
      </c>
      <c r="AM28" s="56"/>
      <c r="AN28" s="56"/>
      <c r="AO28" s="56"/>
      <c r="AP28" s="35"/>
      <c r="AQ28" s="35"/>
      <c r="AR28" s="35"/>
      <c r="AS28" s="35"/>
      <c r="AT28" s="35"/>
      <c r="AU28" s="35">
        <f t="shared" si="11"/>
        <v>11</v>
      </c>
      <c r="AV28" s="35">
        <f t="shared" si="11"/>
        <v>5</v>
      </c>
      <c r="AW28" s="35">
        <f t="shared" si="11"/>
        <v>2</v>
      </c>
      <c r="AX28" s="35">
        <f t="shared" si="11"/>
        <v>1</v>
      </c>
      <c r="AY28" s="35">
        <f t="shared" si="11"/>
        <v>3</v>
      </c>
      <c r="AZ28" s="40">
        <f t="shared" si="12"/>
        <v>61.81818181818182</v>
      </c>
      <c r="BB28" s="56">
        <f t="shared" si="8"/>
        <v>5</v>
      </c>
      <c r="BC28" s="56">
        <f t="shared" si="8"/>
        <v>5</v>
      </c>
      <c r="BD28" s="56">
        <f t="shared" si="8"/>
        <v>0</v>
      </c>
      <c r="BE28" s="56">
        <f t="shared" si="8"/>
        <v>0</v>
      </c>
      <c r="BF28" s="56">
        <f t="shared" si="8"/>
        <v>0</v>
      </c>
    </row>
    <row r="29" spans="1:58">
      <c r="A29" s="57" t="s">
        <v>23</v>
      </c>
      <c r="B29" s="1">
        <f t="shared" si="4"/>
        <v>1</v>
      </c>
      <c r="C29" s="1"/>
      <c r="D29" s="1">
        <v>1</v>
      </c>
      <c r="E29" s="1"/>
      <c r="F29" s="1"/>
      <c r="G29" s="1">
        <f t="shared" si="15"/>
        <v>4</v>
      </c>
      <c r="H29" s="1"/>
      <c r="I29" s="1">
        <v>4</v>
      </c>
      <c r="J29" s="1"/>
      <c r="K29" s="1"/>
      <c r="L29" s="1">
        <f t="shared" si="6"/>
        <v>2</v>
      </c>
      <c r="M29" s="1"/>
      <c r="N29" s="1">
        <v>2</v>
      </c>
      <c r="O29" s="1"/>
      <c r="P29" s="1"/>
      <c r="Q29" s="1">
        <f t="shared" si="16"/>
        <v>1</v>
      </c>
      <c r="R29" s="1">
        <v>1</v>
      </c>
      <c r="S29" s="1"/>
      <c r="T29" s="1"/>
      <c r="U29" s="1"/>
      <c r="V29" s="1">
        <f t="shared" si="9"/>
        <v>2</v>
      </c>
      <c r="W29" s="1"/>
      <c r="X29" s="1">
        <v>1</v>
      </c>
      <c r="Y29" s="1">
        <v>1</v>
      </c>
      <c r="Z29" s="1"/>
      <c r="AA29" s="56">
        <f t="shared" si="13"/>
        <v>0</v>
      </c>
      <c r="AB29" s="56"/>
      <c r="AC29" s="56"/>
      <c r="AD29" s="56"/>
      <c r="AE29" s="56"/>
      <c r="AF29" s="56">
        <f t="shared" si="14"/>
        <v>4</v>
      </c>
      <c r="AG29" s="56">
        <v>4</v>
      </c>
      <c r="AH29" s="56"/>
      <c r="AI29" s="56"/>
      <c r="AJ29" s="56"/>
      <c r="AK29" s="56">
        <f t="shared" si="10"/>
        <v>1</v>
      </c>
      <c r="AL29" s="56">
        <v>1</v>
      </c>
      <c r="AM29" s="56"/>
      <c r="AN29" s="56"/>
      <c r="AO29" s="56"/>
      <c r="AP29" s="35"/>
      <c r="AQ29" s="35"/>
      <c r="AR29" s="35"/>
      <c r="AS29" s="35"/>
      <c r="AT29" s="35"/>
      <c r="AU29" s="35">
        <f t="shared" si="11"/>
        <v>15</v>
      </c>
      <c r="AV29" s="35">
        <f t="shared" si="11"/>
        <v>6</v>
      </c>
      <c r="AW29" s="35">
        <f t="shared" si="11"/>
        <v>8</v>
      </c>
      <c r="AX29" s="35">
        <f t="shared" si="11"/>
        <v>1</v>
      </c>
      <c r="AY29" s="35">
        <f t="shared" si="11"/>
        <v>0</v>
      </c>
      <c r="AZ29" s="40">
        <f t="shared" si="12"/>
        <v>83.999999999999986</v>
      </c>
      <c r="BB29" s="56">
        <f t="shared" si="8"/>
        <v>5</v>
      </c>
      <c r="BC29" s="56">
        <f t="shared" si="8"/>
        <v>5</v>
      </c>
      <c r="BD29" s="56">
        <f t="shared" si="8"/>
        <v>0</v>
      </c>
      <c r="BE29" s="56">
        <f t="shared" si="8"/>
        <v>0</v>
      </c>
      <c r="BF29" s="56">
        <f t="shared" si="8"/>
        <v>0</v>
      </c>
    </row>
    <row r="30" spans="1:58">
      <c r="A30" s="57" t="s">
        <v>24</v>
      </c>
      <c r="B30" s="1">
        <f t="shared" si="4"/>
        <v>2</v>
      </c>
      <c r="C30" s="1"/>
      <c r="D30" s="1">
        <v>2</v>
      </c>
      <c r="E30" s="1"/>
      <c r="F30" s="1"/>
      <c r="G30" s="1">
        <f t="shared" si="15"/>
        <v>47</v>
      </c>
      <c r="H30" s="1"/>
      <c r="I30" s="1">
        <v>2</v>
      </c>
      <c r="J30" s="1">
        <v>45</v>
      </c>
      <c r="K30" s="1"/>
      <c r="L30" s="1">
        <f t="shared" si="6"/>
        <v>6</v>
      </c>
      <c r="M30" s="1"/>
      <c r="N30" s="1"/>
      <c r="O30" s="1">
        <v>6</v>
      </c>
      <c r="P30" s="1"/>
      <c r="Q30" s="1">
        <f t="shared" si="16"/>
        <v>5</v>
      </c>
      <c r="R30" s="1"/>
      <c r="S30" s="1">
        <v>5</v>
      </c>
      <c r="T30" s="1"/>
      <c r="U30" s="1"/>
      <c r="V30" s="1">
        <f t="shared" si="9"/>
        <v>0</v>
      </c>
      <c r="W30" s="1"/>
      <c r="X30" s="1"/>
      <c r="Y30" s="1"/>
      <c r="Z30" s="1"/>
      <c r="AA30" s="56">
        <f t="shared" si="13"/>
        <v>0</v>
      </c>
      <c r="AB30" s="56"/>
      <c r="AC30" s="56"/>
      <c r="AD30" s="56"/>
      <c r="AE30" s="56"/>
      <c r="AF30" s="56">
        <f t="shared" si="14"/>
        <v>7</v>
      </c>
      <c r="AG30" s="56"/>
      <c r="AH30" s="56">
        <v>7</v>
      </c>
      <c r="AI30" s="56"/>
      <c r="AJ30" s="56"/>
      <c r="AK30" s="56">
        <f t="shared" si="10"/>
        <v>3</v>
      </c>
      <c r="AL30" s="56"/>
      <c r="AM30" s="56">
        <v>3</v>
      </c>
      <c r="AN30" s="56"/>
      <c r="AO30" s="56"/>
      <c r="AP30" s="35"/>
      <c r="AQ30" s="35"/>
      <c r="AR30" s="35"/>
      <c r="AS30" s="35"/>
      <c r="AT30" s="35"/>
      <c r="AU30" s="35">
        <f t="shared" si="11"/>
        <v>70</v>
      </c>
      <c r="AV30" s="35">
        <f t="shared" si="11"/>
        <v>0</v>
      </c>
      <c r="AW30" s="35">
        <f t="shared" si="11"/>
        <v>19</v>
      </c>
      <c r="AX30" s="35">
        <f t="shared" si="11"/>
        <v>51</v>
      </c>
      <c r="AY30" s="35">
        <f t="shared" si="11"/>
        <v>0</v>
      </c>
      <c r="AZ30" s="40">
        <f t="shared" si="12"/>
        <v>36.285714285714285</v>
      </c>
      <c r="BB30" s="56">
        <f t="shared" si="8"/>
        <v>10</v>
      </c>
      <c r="BC30" s="56">
        <f t="shared" si="8"/>
        <v>0</v>
      </c>
      <c r="BD30" s="56">
        <f t="shared" si="8"/>
        <v>10</v>
      </c>
      <c r="BE30" s="56">
        <f t="shared" si="8"/>
        <v>0</v>
      </c>
      <c r="BF30" s="56">
        <f t="shared" si="8"/>
        <v>0</v>
      </c>
    </row>
    <row r="31" spans="1:58">
      <c r="A31" s="57" t="s">
        <v>25</v>
      </c>
      <c r="B31" s="1">
        <f t="shared" si="4"/>
        <v>5</v>
      </c>
      <c r="C31" s="1"/>
      <c r="D31" s="1">
        <v>5</v>
      </c>
      <c r="E31" s="1"/>
      <c r="F31" s="1"/>
      <c r="G31" s="1">
        <f t="shared" si="15"/>
        <v>7</v>
      </c>
      <c r="H31" s="1"/>
      <c r="I31" s="1">
        <v>7</v>
      </c>
      <c r="J31" s="1"/>
      <c r="K31" s="1"/>
      <c r="L31" s="1">
        <f t="shared" si="6"/>
        <v>2</v>
      </c>
      <c r="M31" s="1"/>
      <c r="N31" s="1">
        <v>2</v>
      </c>
      <c r="O31" s="1"/>
      <c r="P31" s="1"/>
      <c r="Q31" s="1">
        <f t="shared" si="16"/>
        <v>1</v>
      </c>
      <c r="R31" s="1"/>
      <c r="S31" s="1"/>
      <c r="T31" s="1"/>
      <c r="U31" s="1">
        <v>1</v>
      </c>
      <c r="V31" s="1">
        <f t="shared" si="9"/>
        <v>2</v>
      </c>
      <c r="W31" s="1">
        <v>2</v>
      </c>
      <c r="X31" s="1"/>
      <c r="Y31" s="1"/>
      <c r="Z31" s="1"/>
      <c r="AA31" s="56">
        <f t="shared" si="13"/>
        <v>0</v>
      </c>
      <c r="AB31" s="56"/>
      <c r="AC31" s="56"/>
      <c r="AD31" s="56"/>
      <c r="AE31" s="56"/>
      <c r="AF31" s="56">
        <f t="shared" si="14"/>
        <v>6</v>
      </c>
      <c r="AG31" s="56"/>
      <c r="AH31" s="56">
        <v>6</v>
      </c>
      <c r="AI31" s="56"/>
      <c r="AJ31" s="56"/>
      <c r="AK31" s="56">
        <f t="shared" si="10"/>
        <v>4</v>
      </c>
      <c r="AL31" s="56"/>
      <c r="AM31" s="56">
        <v>4</v>
      </c>
      <c r="AN31" s="56"/>
      <c r="AO31" s="56"/>
      <c r="AP31" s="35"/>
      <c r="AQ31" s="35"/>
      <c r="AR31" s="35"/>
      <c r="AS31" s="35"/>
      <c r="AT31" s="35"/>
      <c r="AU31" s="35">
        <f t="shared" si="11"/>
        <v>27</v>
      </c>
      <c r="AV31" s="35">
        <f t="shared" si="11"/>
        <v>2</v>
      </c>
      <c r="AW31" s="35">
        <f t="shared" si="11"/>
        <v>24</v>
      </c>
      <c r="AX31" s="35">
        <f t="shared" si="11"/>
        <v>0</v>
      </c>
      <c r="AY31" s="35">
        <f t="shared" si="11"/>
        <v>1</v>
      </c>
      <c r="AZ31" s="40">
        <f t="shared" si="12"/>
        <v>78.518518518518519</v>
      </c>
      <c r="BB31" s="56">
        <f t="shared" si="8"/>
        <v>10</v>
      </c>
      <c r="BC31" s="56">
        <f t="shared" si="8"/>
        <v>0</v>
      </c>
      <c r="BD31" s="56">
        <f t="shared" si="8"/>
        <v>10</v>
      </c>
      <c r="BE31" s="56">
        <f t="shared" si="8"/>
        <v>0</v>
      </c>
      <c r="BF31" s="56">
        <f t="shared" si="8"/>
        <v>0</v>
      </c>
    </row>
    <row r="32" spans="1:58">
      <c r="A32" s="57" t="s">
        <v>26</v>
      </c>
      <c r="B32" s="1">
        <f t="shared" si="4"/>
        <v>2</v>
      </c>
      <c r="C32" s="1"/>
      <c r="D32" s="1"/>
      <c r="E32" s="1">
        <v>2</v>
      </c>
      <c r="F32" s="1"/>
      <c r="G32" s="1">
        <f t="shared" si="15"/>
        <v>10</v>
      </c>
      <c r="H32" s="1"/>
      <c r="I32" s="1">
        <v>10</v>
      </c>
      <c r="J32" s="1"/>
      <c r="K32" s="1"/>
      <c r="L32" s="1">
        <f t="shared" si="6"/>
        <v>2</v>
      </c>
      <c r="M32" s="1"/>
      <c r="N32" s="1"/>
      <c r="O32" s="1">
        <v>2</v>
      </c>
      <c r="P32" s="1"/>
      <c r="Q32" s="1">
        <f t="shared" si="16"/>
        <v>2</v>
      </c>
      <c r="R32" s="1"/>
      <c r="S32" s="1">
        <v>2</v>
      </c>
      <c r="T32" s="1"/>
      <c r="U32" s="1"/>
      <c r="V32" s="1">
        <f t="shared" si="9"/>
        <v>1</v>
      </c>
      <c r="W32" s="1"/>
      <c r="X32" s="1">
        <v>1</v>
      </c>
      <c r="Y32" s="1"/>
      <c r="Z32" s="1"/>
      <c r="AA32" s="56">
        <f t="shared" si="13"/>
        <v>0</v>
      </c>
      <c r="AB32" s="56"/>
      <c r="AC32" s="56"/>
      <c r="AD32" s="56"/>
      <c r="AE32" s="56"/>
      <c r="AF32" s="56">
        <f t="shared" si="14"/>
        <v>5</v>
      </c>
      <c r="AG32" s="56">
        <v>5</v>
      </c>
      <c r="AH32" s="56"/>
      <c r="AI32" s="56"/>
      <c r="AJ32" s="56"/>
      <c r="AK32" s="56">
        <f t="shared" si="10"/>
        <v>3</v>
      </c>
      <c r="AL32" s="56">
        <v>3</v>
      </c>
      <c r="AM32" s="56"/>
      <c r="AN32" s="56"/>
      <c r="AO32" s="56"/>
      <c r="AP32" s="35"/>
      <c r="AQ32" s="35"/>
      <c r="AR32" s="35"/>
      <c r="AS32" s="35"/>
      <c r="AT32" s="35"/>
      <c r="AU32" s="35">
        <f t="shared" si="11"/>
        <v>25</v>
      </c>
      <c r="AV32" s="35">
        <f t="shared" si="11"/>
        <v>8</v>
      </c>
      <c r="AW32" s="35">
        <f t="shared" si="11"/>
        <v>13</v>
      </c>
      <c r="AX32" s="35">
        <f t="shared" si="11"/>
        <v>4</v>
      </c>
      <c r="AY32" s="35">
        <f t="shared" si="11"/>
        <v>0</v>
      </c>
      <c r="AZ32" s="40">
        <f t="shared" si="12"/>
        <v>76.8</v>
      </c>
      <c r="BB32" s="56">
        <f t="shared" si="8"/>
        <v>8</v>
      </c>
      <c r="BC32" s="56">
        <f t="shared" si="8"/>
        <v>8</v>
      </c>
      <c r="BD32" s="56">
        <f t="shared" si="8"/>
        <v>0</v>
      </c>
      <c r="BE32" s="56">
        <f t="shared" si="8"/>
        <v>0</v>
      </c>
      <c r="BF32" s="56">
        <f t="shared" si="8"/>
        <v>0</v>
      </c>
    </row>
    <row r="33" spans="1:58">
      <c r="A33" s="57" t="s">
        <v>27</v>
      </c>
      <c r="B33" s="1">
        <f t="shared" si="4"/>
        <v>4</v>
      </c>
      <c r="C33" s="1"/>
      <c r="D33" s="1"/>
      <c r="E33" s="1">
        <v>4</v>
      </c>
      <c r="F33" s="1"/>
      <c r="G33" s="1">
        <f t="shared" si="15"/>
        <v>14</v>
      </c>
      <c r="H33" s="1"/>
      <c r="I33" s="1">
        <v>10</v>
      </c>
      <c r="J33" s="1">
        <v>4</v>
      </c>
      <c r="K33" s="1"/>
      <c r="L33" s="1">
        <f t="shared" si="6"/>
        <v>5</v>
      </c>
      <c r="M33" s="1"/>
      <c r="N33" s="1">
        <v>5</v>
      </c>
      <c r="O33" s="1"/>
      <c r="P33" s="1"/>
      <c r="Q33" s="1">
        <f t="shared" si="16"/>
        <v>6</v>
      </c>
      <c r="R33" s="1"/>
      <c r="S33" s="1">
        <v>6</v>
      </c>
      <c r="T33" s="1"/>
      <c r="U33" s="1"/>
      <c r="V33" s="1">
        <f t="shared" si="9"/>
        <v>5</v>
      </c>
      <c r="W33" s="1">
        <v>1</v>
      </c>
      <c r="X33" s="1">
        <v>4</v>
      </c>
      <c r="Y33" s="1"/>
      <c r="Z33" s="1"/>
      <c r="AA33" s="56">
        <f t="shared" si="13"/>
        <v>0</v>
      </c>
      <c r="AB33" s="56"/>
      <c r="AC33" s="56"/>
      <c r="AD33" s="56"/>
      <c r="AE33" s="56"/>
      <c r="AF33" s="56">
        <f>SUM(AG33:AJ33)</f>
        <v>15</v>
      </c>
      <c r="AG33" s="56">
        <v>15</v>
      </c>
      <c r="AH33" s="56"/>
      <c r="AI33" s="56"/>
      <c r="AJ33" s="56"/>
      <c r="AK33" s="56">
        <f t="shared" si="10"/>
        <v>9</v>
      </c>
      <c r="AL33" s="56">
        <v>9</v>
      </c>
      <c r="AM33" s="56"/>
      <c r="AN33" s="56"/>
      <c r="AO33" s="56"/>
      <c r="AP33" s="35"/>
      <c r="AQ33" s="35"/>
      <c r="AR33" s="35"/>
      <c r="AS33" s="35"/>
      <c r="AT33" s="35"/>
      <c r="AU33" s="35">
        <f t="shared" si="11"/>
        <v>58</v>
      </c>
      <c r="AV33" s="35">
        <f t="shared" si="11"/>
        <v>25</v>
      </c>
      <c r="AW33" s="35">
        <f t="shared" si="11"/>
        <v>25</v>
      </c>
      <c r="AX33" s="35">
        <f t="shared" si="11"/>
        <v>8</v>
      </c>
      <c r="AY33" s="35">
        <f t="shared" si="11"/>
        <v>0</v>
      </c>
      <c r="AZ33" s="40">
        <f t="shared" si="12"/>
        <v>80.344827586206904</v>
      </c>
      <c r="BB33" s="56">
        <f t="shared" si="8"/>
        <v>24</v>
      </c>
      <c r="BC33" s="56">
        <f t="shared" si="8"/>
        <v>24</v>
      </c>
      <c r="BD33" s="56">
        <f t="shared" si="8"/>
        <v>0</v>
      </c>
      <c r="BE33" s="56">
        <f t="shared" si="8"/>
        <v>0</v>
      </c>
      <c r="BF33" s="56">
        <f t="shared" si="8"/>
        <v>0</v>
      </c>
    </row>
    <row r="34" spans="1:58">
      <c r="A34" s="57" t="s">
        <v>28</v>
      </c>
      <c r="B34" s="1">
        <f t="shared" si="4"/>
        <v>2</v>
      </c>
      <c r="C34" s="1"/>
      <c r="D34" s="1"/>
      <c r="E34" s="1">
        <v>2</v>
      </c>
      <c r="F34" s="1"/>
      <c r="G34" s="1">
        <f t="shared" si="15"/>
        <v>47</v>
      </c>
      <c r="H34" s="1"/>
      <c r="I34" s="1">
        <v>2</v>
      </c>
      <c r="J34" s="1">
        <v>45</v>
      </c>
      <c r="K34" s="1"/>
      <c r="L34" s="1">
        <f t="shared" si="6"/>
        <v>6</v>
      </c>
      <c r="M34" s="1"/>
      <c r="N34" s="1"/>
      <c r="O34" s="1">
        <v>6</v>
      </c>
      <c r="P34" s="1"/>
      <c r="Q34" s="1">
        <f t="shared" si="16"/>
        <v>5</v>
      </c>
      <c r="R34" s="1"/>
      <c r="S34" s="1">
        <v>5</v>
      </c>
      <c r="T34" s="1"/>
      <c r="U34" s="1"/>
      <c r="V34" s="1">
        <f t="shared" si="9"/>
        <v>0</v>
      </c>
      <c r="W34" s="1"/>
      <c r="X34" s="1"/>
      <c r="Y34" s="1"/>
      <c r="Z34" s="1"/>
      <c r="AA34" s="56">
        <f t="shared" si="13"/>
        <v>1</v>
      </c>
      <c r="AB34" s="56"/>
      <c r="AC34" s="56"/>
      <c r="AD34" s="56">
        <v>1</v>
      </c>
      <c r="AE34" s="56"/>
      <c r="AF34" s="56">
        <f>SUM(AG34:AJ34)</f>
        <v>2</v>
      </c>
      <c r="AG34" s="56"/>
      <c r="AH34" s="56">
        <v>1</v>
      </c>
      <c r="AI34" s="56">
        <v>1</v>
      </c>
      <c r="AJ34" s="56"/>
      <c r="AK34" s="56">
        <f t="shared" si="10"/>
        <v>2</v>
      </c>
      <c r="AL34" s="56"/>
      <c r="AM34" s="56"/>
      <c r="AN34" s="56">
        <v>2</v>
      </c>
      <c r="AO34" s="56"/>
      <c r="AP34" s="35"/>
      <c r="AQ34" s="35"/>
      <c r="AR34" s="35"/>
      <c r="AS34" s="35"/>
      <c r="AT34" s="35"/>
      <c r="AU34" s="35">
        <f t="shared" si="11"/>
        <v>65</v>
      </c>
      <c r="AV34" s="35">
        <f t="shared" si="11"/>
        <v>0</v>
      </c>
      <c r="AW34" s="35">
        <f t="shared" si="11"/>
        <v>8</v>
      </c>
      <c r="AX34" s="35">
        <f t="shared" si="11"/>
        <v>57</v>
      </c>
      <c r="AY34" s="35">
        <f t="shared" si="11"/>
        <v>0</v>
      </c>
      <c r="AZ34" s="40">
        <f t="shared" si="12"/>
        <v>27.384615384615387</v>
      </c>
      <c r="BB34" s="56">
        <f t="shared" si="8"/>
        <v>5</v>
      </c>
      <c r="BC34" s="56">
        <f t="shared" si="8"/>
        <v>0</v>
      </c>
      <c r="BD34" s="56">
        <f t="shared" si="8"/>
        <v>1</v>
      </c>
      <c r="BE34" s="56">
        <f t="shared" si="8"/>
        <v>4</v>
      </c>
      <c r="BF34" s="56">
        <f t="shared" si="8"/>
        <v>0</v>
      </c>
    </row>
    <row r="35" spans="1:58">
      <c r="A35" s="57" t="s">
        <v>29</v>
      </c>
      <c r="B35" s="1">
        <f t="shared" si="4"/>
        <v>1</v>
      </c>
      <c r="C35" s="1"/>
      <c r="D35" s="1">
        <v>1</v>
      </c>
      <c r="E35" s="1"/>
      <c r="F35" s="1"/>
      <c r="G35" s="1">
        <f t="shared" si="15"/>
        <v>10</v>
      </c>
      <c r="H35" s="1"/>
      <c r="I35" s="1">
        <v>10</v>
      </c>
      <c r="J35" s="1"/>
      <c r="K35" s="1"/>
      <c r="L35" s="1">
        <f t="shared" si="6"/>
        <v>1</v>
      </c>
      <c r="M35" s="1"/>
      <c r="N35" s="1">
        <v>1</v>
      </c>
      <c r="O35" s="1"/>
      <c r="P35" s="1"/>
      <c r="Q35" s="1">
        <f t="shared" si="16"/>
        <v>1</v>
      </c>
      <c r="R35" s="1"/>
      <c r="S35" s="1">
        <v>1</v>
      </c>
      <c r="T35" s="1"/>
      <c r="U35" s="1"/>
      <c r="V35" s="1">
        <f t="shared" si="9"/>
        <v>2</v>
      </c>
      <c r="W35" s="1"/>
      <c r="X35" s="1">
        <v>2</v>
      </c>
      <c r="Y35" s="1"/>
      <c r="Z35" s="1"/>
      <c r="AA35" s="56">
        <f t="shared" si="13"/>
        <v>3</v>
      </c>
      <c r="AB35" s="56">
        <v>3</v>
      </c>
      <c r="AC35" s="56"/>
      <c r="AD35" s="56"/>
      <c r="AE35" s="56"/>
      <c r="AF35" s="56">
        <f>SUM(AG35:AJ35)</f>
        <v>1</v>
      </c>
      <c r="AG35" s="56">
        <v>1</v>
      </c>
      <c r="AH35" s="56"/>
      <c r="AI35" s="56"/>
      <c r="AJ35" s="56"/>
      <c r="AK35" s="56">
        <f t="shared" si="10"/>
        <v>1</v>
      </c>
      <c r="AL35" s="56">
        <v>1</v>
      </c>
      <c r="AM35" s="56"/>
      <c r="AN35" s="56"/>
      <c r="AO35" s="56"/>
      <c r="AP35" s="35"/>
      <c r="AQ35" s="35"/>
      <c r="AR35" s="35"/>
      <c r="AS35" s="35"/>
      <c r="AT35" s="35"/>
      <c r="AU35" s="35">
        <f t="shared" si="11"/>
        <v>20</v>
      </c>
      <c r="AV35" s="35">
        <f t="shared" si="11"/>
        <v>5</v>
      </c>
      <c r="AW35" s="35">
        <f t="shared" si="11"/>
        <v>15</v>
      </c>
      <c r="AX35" s="35">
        <f t="shared" si="11"/>
        <v>0</v>
      </c>
      <c r="AY35" s="35">
        <f t="shared" si="11"/>
        <v>0</v>
      </c>
      <c r="AZ35" s="40">
        <f t="shared" si="12"/>
        <v>85</v>
      </c>
      <c r="BB35" s="56">
        <f t="shared" si="8"/>
        <v>5</v>
      </c>
      <c r="BC35" s="56">
        <f t="shared" si="8"/>
        <v>5</v>
      </c>
      <c r="BD35" s="56">
        <f t="shared" si="8"/>
        <v>0</v>
      </c>
      <c r="BE35" s="56">
        <f t="shared" si="8"/>
        <v>0</v>
      </c>
      <c r="BF35" s="56">
        <f t="shared" si="8"/>
        <v>0</v>
      </c>
    </row>
    <row r="36" spans="1:58">
      <c r="A36" s="57" t="s">
        <v>30</v>
      </c>
      <c r="B36" s="1">
        <f t="shared" si="4"/>
        <v>2</v>
      </c>
      <c r="C36" s="1"/>
      <c r="D36" s="1">
        <v>2</v>
      </c>
      <c r="E36" s="1"/>
      <c r="F36" s="1"/>
      <c r="G36" s="1">
        <f t="shared" si="15"/>
        <v>5</v>
      </c>
      <c r="H36" s="1"/>
      <c r="I36" s="1">
        <v>5</v>
      </c>
      <c r="J36" s="1"/>
      <c r="K36" s="1"/>
      <c r="L36" s="1">
        <f t="shared" si="6"/>
        <v>0</v>
      </c>
      <c r="M36" s="1"/>
      <c r="N36" s="1"/>
      <c r="O36" s="1"/>
      <c r="P36" s="1"/>
      <c r="Q36" s="1">
        <f t="shared" si="16"/>
        <v>1</v>
      </c>
      <c r="R36" s="1"/>
      <c r="S36" s="1">
        <v>1</v>
      </c>
      <c r="T36" s="1"/>
      <c r="U36" s="1"/>
      <c r="V36" s="1">
        <f t="shared" si="9"/>
        <v>1</v>
      </c>
      <c r="W36" s="1"/>
      <c r="X36" s="1">
        <v>1</v>
      </c>
      <c r="Y36" s="1"/>
      <c r="Z36" s="1"/>
      <c r="AA36" s="56">
        <f t="shared" si="13"/>
        <v>0</v>
      </c>
      <c r="AB36" s="56"/>
      <c r="AC36" s="56"/>
      <c r="AD36" s="56"/>
      <c r="AE36" s="56"/>
      <c r="AF36" s="56">
        <f>SUM(AG36:AJ36)</f>
        <v>3</v>
      </c>
      <c r="AG36" s="56"/>
      <c r="AH36" s="56">
        <v>3</v>
      </c>
      <c r="AI36" s="56"/>
      <c r="AJ36" s="56"/>
      <c r="AK36" s="56">
        <f t="shared" si="10"/>
        <v>1</v>
      </c>
      <c r="AL36" s="56"/>
      <c r="AM36" s="56">
        <v>1</v>
      </c>
      <c r="AN36" s="56"/>
      <c r="AO36" s="56"/>
      <c r="AP36" s="35"/>
      <c r="AQ36" s="35"/>
      <c r="AR36" s="35"/>
      <c r="AS36" s="35"/>
      <c r="AT36" s="35"/>
      <c r="AU36" s="35">
        <f t="shared" si="11"/>
        <v>13</v>
      </c>
      <c r="AV36" s="35">
        <f t="shared" si="11"/>
        <v>0</v>
      </c>
      <c r="AW36" s="35">
        <f t="shared" si="11"/>
        <v>13</v>
      </c>
      <c r="AX36" s="35">
        <f t="shared" si="11"/>
        <v>0</v>
      </c>
      <c r="AY36" s="35">
        <f t="shared" si="11"/>
        <v>0</v>
      </c>
      <c r="AZ36" s="40">
        <f t="shared" si="12"/>
        <v>80</v>
      </c>
      <c r="BB36" s="56">
        <f t="shared" si="8"/>
        <v>4</v>
      </c>
      <c r="BC36" s="56">
        <f t="shared" si="8"/>
        <v>0</v>
      </c>
      <c r="BD36" s="56">
        <f t="shared" si="8"/>
        <v>4</v>
      </c>
      <c r="BE36" s="56">
        <f t="shared" si="8"/>
        <v>0</v>
      </c>
      <c r="BF36" s="56">
        <f t="shared" si="8"/>
        <v>0</v>
      </c>
    </row>
    <row r="37" spans="1:58">
      <c r="A37" s="57" t="s">
        <v>31</v>
      </c>
      <c r="B37" s="1">
        <f t="shared" si="4"/>
        <v>1</v>
      </c>
      <c r="C37" s="1"/>
      <c r="D37" s="1"/>
      <c r="E37" s="1">
        <v>1</v>
      </c>
      <c r="F37" s="1"/>
      <c r="G37" s="1">
        <f t="shared" si="15"/>
        <v>9</v>
      </c>
      <c r="H37" s="1"/>
      <c r="I37" s="1"/>
      <c r="J37" s="1"/>
      <c r="K37" s="1">
        <v>9</v>
      </c>
      <c r="L37" s="1">
        <f t="shared" si="6"/>
        <v>0</v>
      </c>
      <c r="M37" s="1"/>
      <c r="N37" s="1"/>
      <c r="O37" s="1"/>
      <c r="P37" s="1"/>
      <c r="Q37" s="1">
        <f t="shared" si="16"/>
        <v>0</v>
      </c>
      <c r="R37" s="1"/>
      <c r="S37" s="1"/>
      <c r="T37" s="1"/>
      <c r="U37" s="1"/>
      <c r="V37" s="1">
        <f t="shared" si="9"/>
        <v>1</v>
      </c>
      <c r="W37" s="1"/>
      <c r="X37" s="1">
        <v>1</v>
      </c>
      <c r="Y37" s="1"/>
      <c r="Z37" s="1"/>
      <c r="AA37" s="56">
        <f t="shared" si="13"/>
        <v>0</v>
      </c>
      <c r="AB37" s="56"/>
      <c r="AC37" s="56"/>
      <c r="AD37" s="56"/>
      <c r="AE37" s="56"/>
      <c r="AF37" s="56">
        <f>SUM(AG37:AJ37)</f>
        <v>3</v>
      </c>
      <c r="AG37" s="56">
        <v>1</v>
      </c>
      <c r="AH37" s="56">
        <v>1</v>
      </c>
      <c r="AI37" s="56">
        <v>1</v>
      </c>
      <c r="AJ37" s="56"/>
      <c r="AK37" s="56">
        <f t="shared" si="10"/>
        <v>3</v>
      </c>
      <c r="AL37" s="56">
        <v>1</v>
      </c>
      <c r="AM37" s="56">
        <v>2</v>
      </c>
      <c r="AN37" s="56"/>
      <c r="AO37" s="56"/>
      <c r="AP37" s="35"/>
      <c r="AQ37" s="35"/>
      <c r="AR37" s="35"/>
      <c r="AS37" s="35"/>
      <c r="AT37" s="35"/>
      <c r="AU37" s="35">
        <f t="shared" si="11"/>
        <v>17</v>
      </c>
      <c r="AV37" s="35">
        <f t="shared" si="11"/>
        <v>2</v>
      </c>
      <c r="AW37" s="35">
        <f t="shared" si="11"/>
        <v>4</v>
      </c>
      <c r="AX37" s="35">
        <f t="shared" si="11"/>
        <v>2</v>
      </c>
      <c r="AY37" s="35">
        <f t="shared" si="11"/>
        <v>9</v>
      </c>
      <c r="AZ37" s="40">
        <f t="shared" si="12"/>
        <v>32.941176470588239</v>
      </c>
      <c r="BB37" s="56">
        <f t="shared" si="8"/>
        <v>6</v>
      </c>
      <c r="BC37" s="56">
        <f t="shared" si="8"/>
        <v>2</v>
      </c>
      <c r="BD37" s="56">
        <f t="shared" si="8"/>
        <v>3</v>
      </c>
      <c r="BE37" s="56">
        <f t="shared" si="8"/>
        <v>1</v>
      </c>
      <c r="BF37" s="56">
        <f t="shared" si="8"/>
        <v>0</v>
      </c>
    </row>
    <row r="38" spans="1:58">
      <c r="A38" s="57" t="s">
        <v>32</v>
      </c>
      <c r="B38" s="1">
        <f t="shared" si="4"/>
        <v>23</v>
      </c>
      <c r="C38" s="1"/>
      <c r="D38" s="1">
        <v>11</v>
      </c>
      <c r="E38" s="1">
        <v>12</v>
      </c>
      <c r="F38" s="1"/>
      <c r="G38" s="1">
        <f t="shared" si="15"/>
        <v>190</v>
      </c>
      <c r="H38" s="1">
        <v>94</v>
      </c>
      <c r="I38" s="1">
        <v>67</v>
      </c>
      <c r="J38" s="1">
        <v>15</v>
      </c>
      <c r="K38" s="1">
        <v>14</v>
      </c>
      <c r="L38" s="1">
        <f t="shared" si="6"/>
        <v>11</v>
      </c>
      <c r="M38" s="1"/>
      <c r="N38" s="1">
        <v>11</v>
      </c>
      <c r="O38" s="1"/>
      <c r="P38" s="1"/>
      <c r="Q38" s="1">
        <f t="shared" si="16"/>
        <v>16</v>
      </c>
      <c r="R38" s="1"/>
      <c r="S38" s="1">
        <v>16</v>
      </c>
      <c r="T38" s="1"/>
      <c r="U38" s="1"/>
      <c r="V38" s="1">
        <f t="shared" si="9"/>
        <v>3</v>
      </c>
      <c r="W38" s="1">
        <v>1</v>
      </c>
      <c r="X38" s="1">
        <v>2</v>
      </c>
      <c r="Y38" s="1"/>
      <c r="Z38" s="1"/>
      <c r="AA38" s="56">
        <f t="shared" si="13"/>
        <v>1</v>
      </c>
      <c r="AB38" s="56">
        <v>1</v>
      </c>
      <c r="AC38" s="56"/>
      <c r="AD38" s="56"/>
      <c r="AE38" s="56"/>
      <c r="AF38" s="56">
        <f t="shared" ref="AF38:AF44" si="17">SUM(AG38:AJ38)</f>
        <v>48</v>
      </c>
      <c r="AG38" s="56">
        <v>48</v>
      </c>
      <c r="AH38" s="56"/>
      <c r="AI38" s="56"/>
      <c r="AJ38" s="56"/>
      <c r="AK38" s="56">
        <f t="shared" si="10"/>
        <v>26</v>
      </c>
      <c r="AL38" s="56">
        <v>26</v>
      </c>
      <c r="AM38" s="56"/>
      <c r="AN38" s="56"/>
      <c r="AO38" s="56"/>
      <c r="AP38" s="35"/>
      <c r="AQ38" s="35"/>
      <c r="AR38" s="35"/>
      <c r="AS38" s="35"/>
      <c r="AT38" s="35"/>
      <c r="AU38" s="35">
        <f t="shared" si="11"/>
        <v>318</v>
      </c>
      <c r="AV38" s="35">
        <f t="shared" si="11"/>
        <v>170</v>
      </c>
      <c r="AW38" s="35">
        <f t="shared" si="11"/>
        <v>107</v>
      </c>
      <c r="AX38" s="35">
        <f t="shared" si="11"/>
        <v>27</v>
      </c>
      <c r="AY38" s="35">
        <f t="shared" si="11"/>
        <v>14</v>
      </c>
      <c r="AZ38" s="40">
        <f t="shared" si="12"/>
        <v>82.075471698113205</v>
      </c>
      <c r="BB38" s="56">
        <f t="shared" si="8"/>
        <v>75</v>
      </c>
      <c r="BC38" s="56">
        <f t="shared" si="8"/>
        <v>75</v>
      </c>
      <c r="BD38" s="56">
        <f t="shared" si="8"/>
        <v>0</v>
      </c>
      <c r="BE38" s="56">
        <f t="shared" si="8"/>
        <v>0</v>
      </c>
      <c r="BF38" s="56">
        <f t="shared" si="8"/>
        <v>0</v>
      </c>
    </row>
    <row r="39" spans="1:58">
      <c r="A39" s="57" t="s">
        <v>33</v>
      </c>
      <c r="B39" s="1">
        <f t="shared" si="4"/>
        <v>1</v>
      </c>
      <c r="C39" s="1"/>
      <c r="D39" s="1"/>
      <c r="E39" s="1">
        <v>1</v>
      </c>
      <c r="F39" s="1"/>
      <c r="G39" s="1">
        <f t="shared" si="15"/>
        <v>16</v>
      </c>
      <c r="H39" s="1"/>
      <c r="I39" s="1">
        <v>11</v>
      </c>
      <c r="J39" s="1">
        <v>1</v>
      </c>
      <c r="K39" s="1">
        <v>4</v>
      </c>
      <c r="L39" s="1">
        <f t="shared" si="6"/>
        <v>2</v>
      </c>
      <c r="M39" s="1"/>
      <c r="N39" s="1">
        <v>2</v>
      </c>
      <c r="O39" s="1"/>
      <c r="P39" s="1"/>
      <c r="Q39" s="1">
        <f t="shared" si="16"/>
        <v>3</v>
      </c>
      <c r="R39" s="1"/>
      <c r="S39" s="1">
        <v>1</v>
      </c>
      <c r="T39" s="1"/>
      <c r="U39" s="1">
        <v>2</v>
      </c>
      <c r="V39" s="1">
        <f t="shared" si="9"/>
        <v>1</v>
      </c>
      <c r="W39" s="1"/>
      <c r="X39" s="1"/>
      <c r="Y39" s="1">
        <v>1</v>
      </c>
      <c r="Z39" s="1"/>
      <c r="AA39" s="56">
        <f t="shared" si="13"/>
        <v>0</v>
      </c>
      <c r="AB39" s="56"/>
      <c r="AC39" s="56"/>
      <c r="AD39" s="56"/>
      <c r="AE39" s="56"/>
      <c r="AF39" s="56">
        <f t="shared" si="17"/>
        <v>3</v>
      </c>
      <c r="AG39" s="56">
        <v>1</v>
      </c>
      <c r="AH39" s="56">
        <v>2</v>
      </c>
      <c r="AI39" s="56"/>
      <c r="AJ39" s="56"/>
      <c r="AK39" s="56">
        <f t="shared" si="10"/>
        <v>2</v>
      </c>
      <c r="AL39" s="56"/>
      <c r="AM39" s="56">
        <v>2</v>
      </c>
      <c r="AN39" s="56"/>
      <c r="AO39" s="56"/>
      <c r="AP39" s="35"/>
      <c r="AQ39" s="35"/>
      <c r="AR39" s="35"/>
      <c r="AS39" s="35"/>
      <c r="AT39" s="35"/>
      <c r="AU39" s="35">
        <f t="shared" si="11"/>
        <v>28</v>
      </c>
      <c r="AV39" s="35">
        <f t="shared" si="11"/>
        <v>1</v>
      </c>
      <c r="AW39" s="35">
        <f t="shared" si="11"/>
        <v>18</v>
      </c>
      <c r="AX39" s="35">
        <f t="shared" si="11"/>
        <v>3</v>
      </c>
      <c r="AY39" s="35">
        <f t="shared" si="11"/>
        <v>6</v>
      </c>
      <c r="AZ39" s="40">
        <f t="shared" si="12"/>
        <v>57.142857142857146</v>
      </c>
      <c r="BB39" s="56">
        <f t="shared" si="8"/>
        <v>5</v>
      </c>
      <c r="BC39" s="56">
        <f t="shared" si="8"/>
        <v>1</v>
      </c>
      <c r="BD39" s="56">
        <f t="shared" si="8"/>
        <v>4</v>
      </c>
      <c r="BE39" s="56">
        <f t="shared" si="8"/>
        <v>0</v>
      </c>
      <c r="BF39" s="56">
        <f t="shared" si="8"/>
        <v>0</v>
      </c>
    </row>
    <row r="40" spans="1:58">
      <c r="A40" s="57" t="s">
        <v>34</v>
      </c>
      <c r="B40" s="1">
        <f t="shared" si="4"/>
        <v>2</v>
      </c>
      <c r="C40" s="1"/>
      <c r="D40" s="1"/>
      <c r="E40" s="1">
        <v>2</v>
      </c>
      <c r="F40" s="1"/>
      <c r="G40" s="1">
        <f t="shared" si="15"/>
        <v>8</v>
      </c>
      <c r="H40" s="1"/>
      <c r="I40" s="1"/>
      <c r="J40" s="1">
        <v>8</v>
      </c>
      <c r="K40" s="1"/>
      <c r="L40" s="1">
        <f t="shared" si="6"/>
        <v>2</v>
      </c>
      <c r="M40" s="1"/>
      <c r="N40" s="1"/>
      <c r="O40" s="1">
        <v>2</v>
      </c>
      <c r="P40" s="1"/>
      <c r="Q40" s="1">
        <f t="shared" si="16"/>
        <v>4</v>
      </c>
      <c r="R40" s="1"/>
      <c r="S40" s="1">
        <v>1</v>
      </c>
      <c r="T40" s="1">
        <v>3</v>
      </c>
      <c r="U40" s="1"/>
      <c r="V40" s="1">
        <f t="shared" si="9"/>
        <v>2</v>
      </c>
      <c r="W40" s="1"/>
      <c r="X40" s="1"/>
      <c r="Y40" s="1">
        <v>2</v>
      </c>
      <c r="Z40" s="1"/>
      <c r="AA40" s="56">
        <f t="shared" si="13"/>
        <v>0</v>
      </c>
      <c r="AB40" s="56"/>
      <c r="AC40" s="56"/>
      <c r="AD40" s="56"/>
      <c r="AE40" s="56"/>
      <c r="AF40" s="56">
        <f t="shared" si="17"/>
        <v>9</v>
      </c>
      <c r="AG40" s="56">
        <v>9</v>
      </c>
      <c r="AH40" s="56"/>
      <c r="AI40" s="56"/>
      <c r="AJ40" s="56"/>
      <c r="AK40" s="56">
        <f t="shared" si="10"/>
        <v>3</v>
      </c>
      <c r="AL40" s="56">
        <v>3</v>
      </c>
      <c r="AM40" s="56"/>
      <c r="AN40" s="56"/>
      <c r="AO40" s="56"/>
      <c r="AP40" s="35"/>
      <c r="AQ40" s="35"/>
      <c r="AR40" s="35"/>
      <c r="AS40" s="35"/>
      <c r="AT40" s="35"/>
      <c r="AU40" s="35">
        <f t="shared" si="11"/>
        <v>30</v>
      </c>
      <c r="AV40" s="35">
        <f t="shared" si="11"/>
        <v>12</v>
      </c>
      <c r="AW40" s="35">
        <f t="shared" si="11"/>
        <v>1</v>
      </c>
      <c r="AX40" s="35">
        <f t="shared" si="11"/>
        <v>17</v>
      </c>
      <c r="AY40" s="35">
        <f t="shared" si="11"/>
        <v>0</v>
      </c>
      <c r="AZ40" s="40">
        <f t="shared" si="12"/>
        <v>54</v>
      </c>
      <c r="BB40" s="56">
        <f t="shared" si="8"/>
        <v>12</v>
      </c>
      <c r="BC40" s="56">
        <f t="shared" si="8"/>
        <v>12</v>
      </c>
      <c r="BD40" s="56">
        <f t="shared" si="8"/>
        <v>0</v>
      </c>
      <c r="BE40" s="56">
        <f t="shared" si="8"/>
        <v>0</v>
      </c>
      <c r="BF40" s="56">
        <f t="shared" si="8"/>
        <v>0</v>
      </c>
    </row>
    <row r="41" spans="1:58">
      <c r="A41" s="57" t="s">
        <v>35</v>
      </c>
      <c r="B41" s="1">
        <f t="shared" si="4"/>
        <v>1</v>
      </c>
      <c r="C41" s="1"/>
      <c r="D41" s="1"/>
      <c r="E41" s="1">
        <v>1</v>
      </c>
      <c r="F41" s="1"/>
      <c r="G41" s="1">
        <f t="shared" si="15"/>
        <v>3</v>
      </c>
      <c r="H41" s="1"/>
      <c r="I41" s="1"/>
      <c r="J41" s="1">
        <v>3</v>
      </c>
      <c r="K41" s="1"/>
      <c r="L41" s="1">
        <f t="shared" si="6"/>
        <v>1</v>
      </c>
      <c r="M41" s="1"/>
      <c r="N41" s="1"/>
      <c r="O41" s="1">
        <v>1</v>
      </c>
      <c r="P41" s="1"/>
      <c r="Q41" s="1">
        <f t="shared" si="16"/>
        <v>0</v>
      </c>
      <c r="R41" s="1"/>
      <c r="S41" s="1"/>
      <c r="T41" s="1"/>
      <c r="U41" s="1"/>
      <c r="V41" s="1">
        <f t="shared" si="9"/>
        <v>1</v>
      </c>
      <c r="W41" s="1"/>
      <c r="X41" s="1"/>
      <c r="Y41" s="1">
        <v>1</v>
      </c>
      <c r="Z41" s="1"/>
      <c r="AA41" s="56">
        <f t="shared" si="13"/>
        <v>1</v>
      </c>
      <c r="AB41" s="56"/>
      <c r="AC41" s="56">
        <v>1</v>
      </c>
      <c r="AD41" s="56"/>
      <c r="AE41" s="56"/>
      <c r="AF41" s="56">
        <f t="shared" si="17"/>
        <v>3</v>
      </c>
      <c r="AG41" s="56"/>
      <c r="AH41" s="56">
        <v>3</v>
      </c>
      <c r="AI41" s="56"/>
      <c r="AJ41" s="56"/>
      <c r="AK41" s="56">
        <f t="shared" si="10"/>
        <v>1</v>
      </c>
      <c r="AL41" s="56"/>
      <c r="AM41" s="56">
        <v>1</v>
      </c>
      <c r="AN41" s="56"/>
      <c r="AO41" s="56"/>
      <c r="AP41" s="35"/>
      <c r="AQ41" s="35"/>
      <c r="AR41" s="35"/>
      <c r="AS41" s="35"/>
      <c r="AT41" s="35"/>
      <c r="AU41" s="35">
        <f t="shared" si="11"/>
        <v>11</v>
      </c>
      <c r="AV41" s="35">
        <f t="shared" si="11"/>
        <v>0</v>
      </c>
      <c r="AW41" s="35">
        <f t="shared" si="11"/>
        <v>5</v>
      </c>
      <c r="AX41" s="35">
        <f t="shared" si="11"/>
        <v>6</v>
      </c>
      <c r="AY41" s="35">
        <f t="shared" si="11"/>
        <v>0</v>
      </c>
      <c r="AZ41" s="40">
        <f t="shared" si="12"/>
        <v>47.272727272727273</v>
      </c>
      <c r="BB41" s="56">
        <f t="shared" si="8"/>
        <v>5</v>
      </c>
      <c r="BC41" s="56">
        <f t="shared" si="8"/>
        <v>0</v>
      </c>
      <c r="BD41" s="56">
        <f t="shared" si="8"/>
        <v>5</v>
      </c>
      <c r="BE41" s="56">
        <f t="shared" si="8"/>
        <v>0</v>
      </c>
      <c r="BF41" s="56">
        <f t="shared" si="8"/>
        <v>0</v>
      </c>
    </row>
    <row r="42" spans="1:58">
      <c r="A42" s="57" t="s">
        <v>36</v>
      </c>
      <c r="B42" s="1">
        <f t="shared" si="4"/>
        <v>3</v>
      </c>
      <c r="C42" s="1"/>
      <c r="D42" s="1"/>
      <c r="E42" s="1">
        <v>3</v>
      </c>
      <c r="F42" s="1"/>
      <c r="G42" s="1">
        <f t="shared" si="15"/>
        <v>2</v>
      </c>
      <c r="H42" s="1"/>
      <c r="I42" s="1"/>
      <c r="J42" s="1">
        <v>2</v>
      </c>
      <c r="K42" s="1"/>
      <c r="L42" s="1">
        <f t="shared" si="6"/>
        <v>1</v>
      </c>
      <c r="M42" s="1"/>
      <c r="N42" s="1"/>
      <c r="O42" s="1">
        <v>1</v>
      </c>
      <c r="P42" s="1"/>
      <c r="Q42" s="1">
        <f t="shared" si="16"/>
        <v>0</v>
      </c>
      <c r="R42" s="1"/>
      <c r="S42" s="1"/>
      <c r="T42" s="1"/>
      <c r="U42" s="1"/>
      <c r="V42" s="1">
        <f t="shared" si="9"/>
        <v>1</v>
      </c>
      <c r="W42" s="1"/>
      <c r="X42" s="1"/>
      <c r="Y42" s="1">
        <v>1</v>
      </c>
      <c r="Z42" s="1"/>
      <c r="AA42" s="56">
        <f t="shared" si="13"/>
        <v>2</v>
      </c>
      <c r="AB42" s="56">
        <v>1</v>
      </c>
      <c r="AC42" s="56">
        <v>1</v>
      </c>
      <c r="AD42" s="56"/>
      <c r="AE42" s="56"/>
      <c r="AF42" s="56">
        <f t="shared" si="17"/>
        <v>8</v>
      </c>
      <c r="AG42" s="56">
        <v>5</v>
      </c>
      <c r="AH42" s="56">
        <v>2</v>
      </c>
      <c r="AI42" s="56">
        <v>1</v>
      </c>
      <c r="AJ42" s="56"/>
      <c r="AK42" s="56">
        <f t="shared" si="10"/>
        <v>4</v>
      </c>
      <c r="AL42" s="56">
        <v>3</v>
      </c>
      <c r="AM42" s="56">
        <v>0</v>
      </c>
      <c r="AN42" s="56">
        <v>1</v>
      </c>
      <c r="AO42" s="56"/>
      <c r="AP42" s="35"/>
      <c r="AQ42" s="35"/>
      <c r="AR42" s="35"/>
      <c r="AS42" s="35"/>
      <c r="AT42" s="35"/>
      <c r="AU42" s="35">
        <f t="shared" si="11"/>
        <v>21</v>
      </c>
      <c r="AV42" s="35">
        <f t="shared" si="11"/>
        <v>9</v>
      </c>
      <c r="AW42" s="35">
        <f t="shared" si="11"/>
        <v>3</v>
      </c>
      <c r="AX42" s="35">
        <f t="shared" si="11"/>
        <v>9</v>
      </c>
      <c r="AY42" s="35">
        <f t="shared" si="11"/>
        <v>0</v>
      </c>
      <c r="AZ42" s="40">
        <f t="shared" si="12"/>
        <v>62.857142857142854</v>
      </c>
      <c r="BB42" s="56">
        <f t="shared" si="8"/>
        <v>14</v>
      </c>
      <c r="BC42" s="56">
        <f t="shared" si="8"/>
        <v>9</v>
      </c>
      <c r="BD42" s="56">
        <f t="shared" si="8"/>
        <v>3</v>
      </c>
      <c r="BE42" s="56">
        <f t="shared" si="8"/>
        <v>2</v>
      </c>
      <c r="BF42" s="56">
        <f t="shared" si="8"/>
        <v>0</v>
      </c>
    </row>
    <row r="43" spans="1:58">
      <c r="A43" s="57" t="s">
        <v>37</v>
      </c>
      <c r="B43" s="1">
        <f t="shared" si="4"/>
        <v>1</v>
      </c>
      <c r="C43" s="1"/>
      <c r="D43" s="1"/>
      <c r="E43" s="1">
        <v>1</v>
      </c>
      <c r="F43" s="1"/>
      <c r="G43" s="1">
        <f t="shared" si="15"/>
        <v>3</v>
      </c>
      <c r="H43" s="1"/>
      <c r="I43" s="1"/>
      <c r="J43" s="1">
        <v>3</v>
      </c>
      <c r="K43" s="1"/>
      <c r="L43" s="1">
        <f t="shared" si="6"/>
        <v>4</v>
      </c>
      <c r="M43" s="1"/>
      <c r="N43" s="1"/>
      <c r="O43" s="1">
        <v>1</v>
      </c>
      <c r="P43" s="1">
        <v>3</v>
      </c>
      <c r="Q43" s="1">
        <f t="shared" si="16"/>
        <v>0</v>
      </c>
      <c r="R43" s="1"/>
      <c r="S43" s="1"/>
      <c r="T43" s="1"/>
      <c r="U43" s="1"/>
      <c r="V43" s="1">
        <f t="shared" si="9"/>
        <v>0</v>
      </c>
      <c r="W43" s="1"/>
      <c r="X43" s="1"/>
      <c r="Y43" s="1"/>
      <c r="Z43" s="1"/>
      <c r="AA43" s="56">
        <f t="shared" si="13"/>
        <v>0</v>
      </c>
      <c r="AB43" s="56"/>
      <c r="AC43" s="56"/>
      <c r="AD43" s="56"/>
      <c r="AE43" s="56"/>
      <c r="AF43" s="56">
        <f t="shared" si="17"/>
        <v>8</v>
      </c>
      <c r="AG43" s="56">
        <v>8</v>
      </c>
      <c r="AH43" s="56"/>
      <c r="AI43" s="56"/>
      <c r="AJ43" s="56"/>
      <c r="AK43" s="56">
        <f t="shared" si="10"/>
        <v>2</v>
      </c>
      <c r="AL43" s="56">
        <v>2</v>
      </c>
      <c r="AM43" s="56"/>
      <c r="AN43" s="56"/>
      <c r="AO43" s="56"/>
      <c r="AP43" s="35"/>
      <c r="AQ43" s="35"/>
      <c r="AR43" s="35"/>
      <c r="AS43" s="35"/>
      <c r="AT43" s="35"/>
      <c r="AU43" s="35">
        <f t="shared" si="11"/>
        <v>18</v>
      </c>
      <c r="AV43" s="35">
        <f t="shared" si="11"/>
        <v>10</v>
      </c>
      <c r="AW43" s="35">
        <f t="shared" si="11"/>
        <v>0</v>
      </c>
      <c r="AX43" s="35">
        <f t="shared" si="11"/>
        <v>5</v>
      </c>
      <c r="AY43" s="35">
        <f t="shared" si="11"/>
        <v>3</v>
      </c>
      <c r="AZ43" s="40">
        <f t="shared" si="12"/>
        <v>61.111111111111114</v>
      </c>
      <c r="BB43" s="56">
        <f t="shared" si="8"/>
        <v>10</v>
      </c>
      <c r="BC43" s="56">
        <f t="shared" si="8"/>
        <v>10</v>
      </c>
      <c r="BD43" s="56">
        <f t="shared" si="8"/>
        <v>0</v>
      </c>
      <c r="BE43" s="56">
        <f t="shared" si="8"/>
        <v>0</v>
      </c>
      <c r="BF43" s="56">
        <f t="shared" si="8"/>
        <v>0</v>
      </c>
    </row>
    <row r="44" spans="1:58">
      <c r="A44" s="57" t="s">
        <v>38</v>
      </c>
      <c r="B44" s="1">
        <f t="shared" si="4"/>
        <v>2</v>
      </c>
      <c r="C44" s="1"/>
      <c r="D44" s="1"/>
      <c r="E44" s="1">
        <v>2</v>
      </c>
      <c r="F44" s="1"/>
      <c r="G44" s="1">
        <f t="shared" si="15"/>
        <v>23</v>
      </c>
      <c r="H44" s="1"/>
      <c r="I44" s="1">
        <v>12</v>
      </c>
      <c r="J44" s="1">
        <v>6</v>
      </c>
      <c r="K44" s="1">
        <v>5</v>
      </c>
      <c r="L44" s="1">
        <f t="shared" si="6"/>
        <v>0</v>
      </c>
      <c r="M44" s="1"/>
      <c r="N44" s="1"/>
      <c r="O44" s="1"/>
      <c r="P44" s="1"/>
      <c r="Q44" s="1">
        <f t="shared" si="16"/>
        <v>2</v>
      </c>
      <c r="R44" s="1">
        <v>1</v>
      </c>
      <c r="S44" s="1"/>
      <c r="T44" s="1">
        <v>1</v>
      </c>
      <c r="U44" s="1"/>
      <c r="V44" s="1">
        <f t="shared" si="9"/>
        <v>1</v>
      </c>
      <c r="W44" s="1"/>
      <c r="X44" s="1">
        <v>1</v>
      </c>
      <c r="Y44" s="1"/>
      <c r="Z44" s="1"/>
      <c r="AA44" s="56">
        <f t="shared" si="13"/>
        <v>0</v>
      </c>
      <c r="AB44" s="56"/>
      <c r="AC44" s="56"/>
      <c r="AD44" s="56"/>
      <c r="AE44" s="56"/>
      <c r="AF44" s="56">
        <f t="shared" si="17"/>
        <v>3</v>
      </c>
      <c r="AG44" s="56">
        <v>2</v>
      </c>
      <c r="AH44" s="56">
        <v>1</v>
      </c>
      <c r="AI44" s="56"/>
      <c r="AJ44" s="56"/>
      <c r="AK44" s="56">
        <f t="shared" si="10"/>
        <v>2</v>
      </c>
      <c r="AL44" s="56">
        <v>1</v>
      </c>
      <c r="AM44" s="56">
        <v>1</v>
      </c>
      <c r="AN44" s="56"/>
      <c r="AO44" s="56"/>
      <c r="AP44" s="35"/>
      <c r="AQ44" s="35"/>
      <c r="AR44" s="35"/>
      <c r="AS44" s="35"/>
      <c r="AT44" s="35"/>
      <c r="AU44" s="35">
        <f t="shared" si="11"/>
        <v>33</v>
      </c>
      <c r="AV44" s="35">
        <f t="shared" si="11"/>
        <v>4</v>
      </c>
      <c r="AW44" s="35">
        <f t="shared" si="11"/>
        <v>15</v>
      </c>
      <c r="AX44" s="35">
        <f t="shared" si="11"/>
        <v>9</v>
      </c>
      <c r="AY44" s="35">
        <f t="shared" si="11"/>
        <v>5</v>
      </c>
      <c r="AZ44" s="40">
        <f t="shared" si="12"/>
        <v>53.939393939393938</v>
      </c>
      <c r="BB44" s="56">
        <f t="shared" si="8"/>
        <v>5</v>
      </c>
      <c r="BC44" s="56">
        <f t="shared" si="8"/>
        <v>3</v>
      </c>
      <c r="BD44" s="56">
        <f t="shared" si="8"/>
        <v>2</v>
      </c>
      <c r="BE44" s="56">
        <f t="shared" si="8"/>
        <v>0</v>
      </c>
      <c r="BF44" s="56">
        <f t="shared" si="8"/>
        <v>0</v>
      </c>
    </row>
    <row r="45" spans="1:58">
      <c r="A45" s="41"/>
      <c r="AZ45" s="42"/>
      <c r="BB45" s="71"/>
      <c r="BC45" s="71"/>
      <c r="BD45" s="71"/>
      <c r="BE45" s="71"/>
      <c r="BF45" s="71"/>
    </row>
    <row r="46" spans="1:58">
      <c r="A46" s="35" t="s">
        <v>92</v>
      </c>
      <c r="B46" s="57">
        <f t="shared" ref="B46:U46" si="18">SUM(B4:B44)</f>
        <v>147</v>
      </c>
      <c r="C46" s="57">
        <f t="shared" si="18"/>
        <v>4</v>
      </c>
      <c r="D46" s="57">
        <f t="shared" si="18"/>
        <v>56</v>
      </c>
      <c r="E46" s="57">
        <f t="shared" si="18"/>
        <v>83</v>
      </c>
      <c r="F46" s="57">
        <f t="shared" si="18"/>
        <v>4</v>
      </c>
      <c r="G46" s="57">
        <f t="shared" si="18"/>
        <v>857</v>
      </c>
      <c r="H46" s="57">
        <f t="shared" si="18"/>
        <v>144</v>
      </c>
      <c r="I46" s="57">
        <f t="shared" si="18"/>
        <v>276</v>
      </c>
      <c r="J46" s="57">
        <f t="shared" si="18"/>
        <v>288</v>
      </c>
      <c r="K46" s="57">
        <f t="shared" si="18"/>
        <v>148</v>
      </c>
      <c r="L46" s="57">
        <f t="shared" si="18"/>
        <v>127</v>
      </c>
      <c r="M46" s="57">
        <f t="shared" si="18"/>
        <v>3</v>
      </c>
      <c r="N46" s="57">
        <f t="shared" si="18"/>
        <v>72</v>
      </c>
      <c r="O46" s="57">
        <f t="shared" si="18"/>
        <v>46</v>
      </c>
      <c r="P46" s="57">
        <f t="shared" si="18"/>
        <v>6</v>
      </c>
      <c r="Q46" s="57">
        <f t="shared" si="18"/>
        <v>134</v>
      </c>
      <c r="R46" s="57">
        <f t="shared" si="18"/>
        <v>14</v>
      </c>
      <c r="S46" s="57">
        <f t="shared" si="18"/>
        <v>74</v>
      </c>
      <c r="T46" s="57">
        <f t="shared" si="18"/>
        <v>11</v>
      </c>
      <c r="U46" s="57">
        <f t="shared" si="18"/>
        <v>35</v>
      </c>
      <c r="V46" s="57">
        <f>SUM(V4:V44)</f>
        <v>56</v>
      </c>
      <c r="W46" s="57">
        <f t="shared" ref="W46:AT46" si="19">SUM(W4:W44)</f>
        <v>11</v>
      </c>
      <c r="X46" s="57">
        <f t="shared" si="19"/>
        <v>31</v>
      </c>
      <c r="Y46" s="57">
        <f t="shared" si="19"/>
        <v>13</v>
      </c>
      <c r="Z46" s="57">
        <f t="shared" si="19"/>
        <v>1</v>
      </c>
      <c r="AA46" s="57">
        <f t="shared" si="19"/>
        <v>13</v>
      </c>
      <c r="AB46" s="57">
        <f>SUM(AB4:AB44)</f>
        <v>7</v>
      </c>
      <c r="AC46" s="57">
        <f t="shared" si="19"/>
        <v>5</v>
      </c>
      <c r="AD46" s="57">
        <f t="shared" si="19"/>
        <v>1</v>
      </c>
      <c r="AE46" s="57">
        <f t="shared" si="19"/>
        <v>0</v>
      </c>
      <c r="AF46" s="57">
        <f t="shared" si="19"/>
        <v>352</v>
      </c>
      <c r="AG46" s="57">
        <f t="shared" si="19"/>
        <v>241</v>
      </c>
      <c r="AH46" s="57">
        <f t="shared" si="19"/>
        <v>64</v>
      </c>
      <c r="AI46" s="57">
        <f t="shared" si="19"/>
        <v>47</v>
      </c>
      <c r="AJ46" s="57">
        <f t="shared" si="19"/>
        <v>0</v>
      </c>
      <c r="AK46" s="57">
        <f t="shared" si="19"/>
        <v>168</v>
      </c>
      <c r="AL46" s="57">
        <f t="shared" si="19"/>
        <v>111</v>
      </c>
      <c r="AM46" s="57">
        <f t="shared" si="19"/>
        <v>26</v>
      </c>
      <c r="AN46" s="57">
        <f t="shared" si="19"/>
        <v>31</v>
      </c>
      <c r="AO46" s="57">
        <f t="shared" si="19"/>
        <v>0</v>
      </c>
      <c r="AP46" s="57">
        <f t="shared" si="19"/>
        <v>91</v>
      </c>
      <c r="AQ46" s="57">
        <f t="shared" si="19"/>
        <v>91</v>
      </c>
      <c r="AR46" s="57">
        <f t="shared" si="19"/>
        <v>0</v>
      </c>
      <c r="AS46" s="57">
        <f t="shared" si="19"/>
        <v>0</v>
      </c>
      <c r="AT46" s="57">
        <f t="shared" si="19"/>
        <v>0</v>
      </c>
      <c r="AU46" s="35">
        <f>B46+G46+L46+Q46+V46+AA46+AF46+AK46+AP46</f>
        <v>1945</v>
      </c>
      <c r="AV46" s="35">
        <f>C46+H46+M46+R46+W46+AB46+AG46+AL46+AQ46</f>
        <v>626</v>
      </c>
      <c r="AW46" s="35">
        <f>D46+I46+N46+S46+X46+AC46+AH46+AM46+AR46</f>
        <v>604</v>
      </c>
      <c r="AX46" s="35">
        <f>E46+J46+O46+T46+Y46+AD46+AI46+AN46+AS46</f>
        <v>520</v>
      </c>
      <c r="AY46" s="35">
        <f>F46+K46+P46+U46+Z46+AE46+AJ46+AO46+AT46</f>
        <v>194</v>
      </c>
      <c r="AZ46" s="40">
        <f>AV46*100/$AU46+AW46*80/$AU46+AX46*20/$AU46</f>
        <v>62.375321336760926</v>
      </c>
      <c r="BB46" s="71">
        <f>SUM(BB4:BB44)</f>
        <v>624</v>
      </c>
      <c r="BC46" s="71">
        <f>SUM(BC4:BC44)</f>
        <v>450</v>
      </c>
      <c r="BD46" s="71">
        <f>SUM(BD4:BD44)</f>
        <v>95</v>
      </c>
      <c r="BE46" s="71">
        <f>SUM(BE4:BE44)</f>
        <v>79</v>
      </c>
      <c r="BF46" s="71">
        <f>SUM(BF4:BF44)</f>
        <v>0</v>
      </c>
    </row>
    <row r="47" spans="1:58" s="44" customFormat="1">
      <c r="A47" s="43"/>
      <c r="B47" s="43"/>
      <c r="C47" s="43">
        <f>C46/147</f>
        <v>2.7210884353741496E-2</v>
      </c>
      <c r="D47" s="43">
        <f>D46/147</f>
        <v>0.38095238095238093</v>
      </c>
      <c r="E47" s="43">
        <f>E46/147</f>
        <v>0.56462585034013602</v>
      </c>
      <c r="F47" s="43">
        <f>F46/147</f>
        <v>2.7210884353741496E-2</v>
      </c>
      <c r="G47" s="43"/>
      <c r="H47" s="43">
        <f>H46/857</f>
        <v>0.16802800466744458</v>
      </c>
      <c r="I47" s="43">
        <f>I46/857</f>
        <v>0.32205367561260212</v>
      </c>
      <c r="J47" s="43">
        <f>J46/857</f>
        <v>0.33605600933488916</v>
      </c>
      <c r="K47" s="43">
        <f>K46/857</f>
        <v>0.17269544924154026</v>
      </c>
      <c r="L47" s="43"/>
      <c r="M47" s="43">
        <f>M46/127</f>
        <v>2.3622047244094488E-2</v>
      </c>
      <c r="N47" s="43">
        <f>N46/127</f>
        <v>0.56692913385826771</v>
      </c>
      <c r="O47" s="43">
        <f>O46/127</f>
        <v>0.36220472440944884</v>
      </c>
      <c r="P47" s="43">
        <f>P46/127</f>
        <v>4.7244094488188976E-2</v>
      </c>
      <c r="Q47" s="43"/>
      <c r="R47" s="43">
        <f>R46/134</f>
        <v>0.1044776119402985</v>
      </c>
      <c r="S47" s="43">
        <f>S46/134</f>
        <v>0.55223880597014929</v>
      </c>
      <c r="T47" s="43">
        <f>T46/134</f>
        <v>8.2089552238805971E-2</v>
      </c>
      <c r="U47" s="43">
        <f>U46/134</f>
        <v>0.26119402985074625</v>
      </c>
      <c r="V47" s="43"/>
      <c r="W47" s="43">
        <f>W46/56</f>
        <v>0.19642857142857142</v>
      </c>
      <c r="X47" s="43">
        <f>X46/56</f>
        <v>0.5535714285714286</v>
      </c>
      <c r="Y47" s="43">
        <f>Y46/56</f>
        <v>0.23214285714285715</v>
      </c>
      <c r="Z47" s="43">
        <f>Z46/56</f>
        <v>1.7857142857142856E-2</v>
      </c>
      <c r="AA47" s="43"/>
      <c r="AB47" s="43">
        <f>AB46/13</f>
        <v>0.53846153846153844</v>
      </c>
      <c r="AC47" s="43">
        <f>AC46/13</f>
        <v>0.38461538461538464</v>
      </c>
      <c r="AD47" s="43">
        <f>AD46/13</f>
        <v>7.6923076923076927E-2</v>
      </c>
      <c r="AE47" s="43">
        <f>AE46/13</f>
        <v>0</v>
      </c>
      <c r="AF47" s="43"/>
      <c r="AG47" s="43">
        <f>AG46/352</f>
        <v>0.68465909090909094</v>
      </c>
      <c r="AH47" s="43">
        <f>AH46/352</f>
        <v>0.18181818181818182</v>
      </c>
      <c r="AI47" s="43">
        <f>AI46/352</f>
        <v>0.13352272727272727</v>
      </c>
      <c r="AJ47" s="43">
        <f>AJ46/352</f>
        <v>0</v>
      </c>
      <c r="AK47" s="43"/>
      <c r="AL47" s="43">
        <f>AL46/168</f>
        <v>0.6607142857142857</v>
      </c>
      <c r="AM47" s="43">
        <f>AM46/168</f>
        <v>0.15476190476190477</v>
      </c>
      <c r="AN47" s="43">
        <f>AN46/168</f>
        <v>0.18452380952380953</v>
      </c>
      <c r="AO47" s="43">
        <f>AO46/168</f>
        <v>0</v>
      </c>
      <c r="AP47" s="43"/>
      <c r="AQ47" s="43">
        <f>AQ46/91</f>
        <v>1</v>
      </c>
      <c r="AR47" s="43">
        <f>AR46/91</f>
        <v>0</v>
      </c>
      <c r="AS47" s="43">
        <f>AS46/91</f>
        <v>0</v>
      </c>
      <c r="AT47" s="43">
        <f>AT46/91</f>
        <v>0</v>
      </c>
      <c r="AU47" s="43"/>
      <c r="AV47" s="43">
        <f>AV46/1945</f>
        <v>0.32185089974293057</v>
      </c>
      <c r="AW47" s="43">
        <f>AW46/1945</f>
        <v>0.31053984575835475</v>
      </c>
      <c r="AX47" s="43">
        <f>AX46/1945</f>
        <v>0.26735218508997427</v>
      </c>
      <c r="AY47" s="43">
        <f>AY46/1945</f>
        <v>9.9742930591259646E-2</v>
      </c>
      <c r="AZ47" s="43"/>
      <c r="BB47" s="81"/>
      <c r="BC47" s="81">
        <f>BC46/624</f>
        <v>0.72115384615384615</v>
      </c>
      <c r="BD47" s="81">
        <f t="shared" ref="BD47:BF47" si="20">BD46/624</f>
        <v>0.15224358974358973</v>
      </c>
      <c r="BE47" s="81">
        <f t="shared" si="20"/>
        <v>0.1266025641025641</v>
      </c>
      <c r="BF47" s="81">
        <f t="shared" si="20"/>
        <v>0</v>
      </c>
    </row>
  </sheetData>
  <mergeCells count="20">
    <mergeCell ref="AF1:AJ1"/>
    <mergeCell ref="AK1:AO1"/>
    <mergeCell ref="AP1:AT1"/>
    <mergeCell ref="AU1:AY1"/>
    <mergeCell ref="BB2:BF2"/>
    <mergeCell ref="AG2:AJ2"/>
    <mergeCell ref="AL2:AO2"/>
    <mergeCell ref="AV2:AY2"/>
    <mergeCell ref="AA1:AE1"/>
    <mergeCell ref="C2:F2"/>
    <mergeCell ref="H2:K2"/>
    <mergeCell ref="M2:P2"/>
    <mergeCell ref="R2:U2"/>
    <mergeCell ref="W2:Z2"/>
    <mergeCell ref="AB2:AE2"/>
    <mergeCell ref="B1:F1"/>
    <mergeCell ref="G1:K1"/>
    <mergeCell ref="L1:P1"/>
    <mergeCell ref="Q1:U1"/>
    <mergeCell ref="V1:Z1"/>
  </mergeCells>
  <phoneticPr fontId="1"/>
  <pageMargins left="0.23622047244094491" right="0.23622047244094491" top="0.74803149606299213" bottom="0.74803149606299213" header="0.31496062992125984" footer="0.31496062992125984"/>
  <pageSetup paperSize="9" scale="6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71"/>
  <sheetViews>
    <sheetView topLeftCell="U1" workbookViewId="0">
      <selection activeCell="AZ4" sqref="AZ4:AZ44"/>
    </sheetView>
  </sheetViews>
  <sheetFormatPr defaultColWidth="3.375" defaultRowHeight="12"/>
  <cols>
    <col min="1" max="1" width="9.625" style="46" bestFit="1" customWidth="1"/>
    <col min="2" max="2" width="4.125" style="46" bestFit="1" customWidth="1"/>
    <col min="3" max="3" width="3.25" style="46" bestFit="1" customWidth="1"/>
    <col min="4" max="5" width="4.125" style="46" bestFit="1" customWidth="1"/>
    <col min="6" max="6" width="3.25" style="46" bestFit="1" customWidth="1"/>
    <col min="7" max="8" width="4.125" style="46" bestFit="1" customWidth="1"/>
    <col min="9" max="11" width="4.25" style="46" bestFit="1" customWidth="1"/>
    <col min="12" max="12" width="4.125" style="46" bestFit="1" customWidth="1"/>
    <col min="13" max="13" width="3.25" style="46" bestFit="1" customWidth="1"/>
    <col min="14" max="14" width="4.5" style="46" bestFit="1" customWidth="1"/>
    <col min="15" max="15" width="4.25" style="46" bestFit="1" customWidth="1"/>
    <col min="16" max="16" width="3.25" style="46" bestFit="1" customWidth="1"/>
    <col min="17" max="19" width="4.125" style="46" bestFit="1" customWidth="1"/>
    <col min="20" max="20" width="3.25" style="46" bestFit="1" customWidth="1"/>
    <col min="21" max="21" width="4.125" style="46" bestFit="1" customWidth="1"/>
    <col min="22" max="22" width="3.25" style="46" bestFit="1" customWidth="1"/>
    <col min="23" max="25" width="4.125" style="46" bestFit="1" customWidth="1"/>
    <col min="26" max="27" width="3.25" style="46" bestFit="1" customWidth="1"/>
    <col min="28" max="29" width="4.125" style="46" bestFit="1" customWidth="1"/>
    <col min="30" max="31" width="3.25" style="46" bestFit="1" customWidth="1"/>
    <col min="32" max="34" width="4.125" style="46" bestFit="1" customWidth="1"/>
    <col min="35" max="36" width="3.25" style="46" bestFit="1" customWidth="1"/>
    <col min="37" max="39" width="4.125" style="46" bestFit="1" customWidth="1"/>
    <col min="40" max="42" width="3.25" style="46" bestFit="1" customWidth="1"/>
    <col min="43" max="43" width="5" style="46" bestFit="1" customWidth="1"/>
    <col min="44" max="46" width="3.25" style="46" customWidth="1"/>
    <col min="47" max="47" width="5" style="46" bestFit="1" customWidth="1"/>
    <col min="48" max="48" width="4.125" style="46" bestFit="1" customWidth="1"/>
    <col min="49" max="49" width="4.25" style="46" bestFit="1" customWidth="1"/>
    <col min="50" max="51" width="4.125" style="46" bestFit="1" customWidth="1"/>
    <col min="52" max="52" width="5" style="45" bestFit="1" customWidth="1"/>
    <col min="53" max="53" width="5" style="45" customWidth="1"/>
    <col min="54" max="54" width="3.25" style="46" bestFit="1" customWidth="1"/>
    <col min="55" max="55" width="5" style="46" bestFit="1" customWidth="1"/>
    <col min="56" max="57" width="3.25" style="46" customWidth="1"/>
    <col min="58" max="58" width="5" style="46" bestFit="1" customWidth="1"/>
    <col min="59" max="250" width="3.625" style="46" customWidth="1"/>
    <col min="251" max="251" width="9.625" style="46" bestFit="1" customWidth="1"/>
    <col min="252" max="253" width="4.5" style="46" bestFit="1" customWidth="1"/>
    <col min="254" max="255" width="4.375" style="46" bestFit="1" customWidth="1"/>
    <col min="256" max="256" width="3.375" style="46" bestFit="1"/>
    <col min="257" max="16384" width="3.375" style="46"/>
  </cols>
  <sheetData>
    <row r="2" spans="1:58" ht="29.25" customHeight="1">
      <c r="A2" s="57"/>
      <c r="B2" s="137" t="s">
        <v>58</v>
      </c>
      <c r="C2" s="137"/>
      <c r="D2" s="137"/>
      <c r="E2" s="137"/>
      <c r="F2" s="137"/>
      <c r="G2" s="137" t="s">
        <v>59</v>
      </c>
      <c r="H2" s="137"/>
      <c r="I2" s="137"/>
      <c r="J2" s="137"/>
      <c r="K2" s="137"/>
      <c r="L2" s="137" t="s">
        <v>60</v>
      </c>
      <c r="M2" s="137"/>
      <c r="N2" s="137"/>
      <c r="O2" s="137"/>
      <c r="P2" s="137"/>
      <c r="Q2" s="137" t="s">
        <v>61</v>
      </c>
      <c r="R2" s="137"/>
      <c r="S2" s="137"/>
      <c r="T2" s="137"/>
      <c r="U2" s="137"/>
      <c r="V2" s="137" t="s">
        <v>62</v>
      </c>
      <c r="W2" s="137"/>
      <c r="X2" s="137"/>
      <c r="Y2" s="137"/>
      <c r="Z2" s="137"/>
      <c r="AA2" s="141" t="s">
        <v>63</v>
      </c>
      <c r="AB2" s="142"/>
      <c r="AC2" s="142"/>
      <c r="AD2" s="142"/>
      <c r="AE2" s="143"/>
      <c r="AF2" s="141" t="s">
        <v>64</v>
      </c>
      <c r="AG2" s="142"/>
      <c r="AH2" s="142"/>
      <c r="AI2" s="142"/>
      <c r="AJ2" s="143"/>
      <c r="AK2" s="141" t="s">
        <v>65</v>
      </c>
      <c r="AL2" s="142"/>
      <c r="AM2" s="142"/>
      <c r="AN2" s="142"/>
      <c r="AO2" s="143"/>
      <c r="AP2" s="138" t="s">
        <v>68</v>
      </c>
      <c r="AQ2" s="139"/>
      <c r="AR2" s="139"/>
      <c r="AS2" s="139"/>
      <c r="AT2" s="140"/>
      <c r="AU2" s="144" t="s">
        <v>66</v>
      </c>
      <c r="AV2" s="144"/>
      <c r="AW2" s="144"/>
      <c r="AX2" s="144"/>
      <c r="AY2" s="144"/>
      <c r="BB2" s="138" t="s">
        <v>119</v>
      </c>
      <c r="BC2" s="139"/>
      <c r="BD2" s="139"/>
      <c r="BE2" s="139"/>
      <c r="BF2" s="140"/>
    </row>
    <row r="3" spans="1:58" ht="97.5">
      <c r="A3" s="57" t="s">
        <v>98</v>
      </c>
      <c r="B3" s="37" t="s">
        <v>40</v>
      </c>
      <c r="C3" s="37" t="s">
        <v>41</v>
      </c>
      <c r="D3" s="37" t="s">
        <v>42</v>
      </c>
      <c r="E3" s="37" t="s">
        <v>43</v>
      </c>
      <c r="F3" s="37" t="s">
        <v>44</v>
      </c>
      <c r="G3" s="37" t="s">
        <v>40</v>
      </c>
      <c r="H3" s="37" t="s">
        <v>41</v>
      </c>
      <c r="I3" s="37" t="s">
        <v>42</v>
      </c>
      <c r="J3" s="37" t="s">
        <v>43</v>
      </c>
      <c r="K3" s="37" t="s">
        <v>44</v>
      </c>
      <c r="L3" s="37" t="s">
        <v>40</v>
      </c>
      <c r="M3" s="37" t="s">
        <v>41</v>
      </c>
      <c r="N3" s="37" t="s">
        <v>42</v>
      </c>
      <c r="O3" s="37" t="s">
        <v>43</v>
      </c>
      <c r="P3" s="37" t="s">
        <v>44</v>
      </c>
      <c r="Q3" s="37" t="s">
        <v>40</v>
      </c>
      <c r="R3" s="37" t="s">
        <v>41</v>
      </c>
      <c r="S3" s="37" t="s">
        <v>42</v>
      </c>
      <c r="T3" s="37" t="s">
        <v>43</v>
      </c>
      <c r="U3" s="37" t="s">
        <v>44</v>
      </c>
      <c r="V3" s="37" t="s">
        <v>40</v>
      </c>
      <c r="W3" s="37" t="s">
        <v>41</v>
      </c>
      <c r="X3" s="37" t="s">
        <v>42</v>
      </c>
      <c r="Y3" s="37" t="s">
        <v>43</v>
      </c>
      <c r="Z3" s="37" t="s">
        <v>44</v>
      </c>
      <c r="AA3" s="37" t="s">
        <v>40</v>
      </c>
      <c r="AB3" s="37" t="s">
        <v>41</v>
      </c>
      <c r="AC3" s="37" t="s">
        <v>42</v>
      </c>
      <c r="AD3" s="37" t="s">
        <v>43</v>
      </c>
      <c r="AE3" s="37" t="s">
        <v>44</v>
      </c>
      <c r="AF3" s="37" t="s">
        <v>40</v>
      </c>
      <c r="AG3" s="37" t="s">
        <v>41</v>
      </c>
      <c r="AH3" s="37" t="s">
        <v>42</v>
      </c>
      <c r="AI3" s="37" t="s">
        <v>43</v>
      </c>
      <c r="AJ3" s="37" t="s">
        <v>44</v>
      </c>
      <c r="AK3" s="37" t="s">
        <v>40</v>
      </c>
      <c r="AL3" s="37" t="s">
        <v>41</v>
      </c>
      <c r="AM3" s="37" t="s">
        <v>42</v>
      </c>
      <c r="AN3" s="37" t="s">
        <v>43</v>
      </c>
      <c r="AO3" s="37" t="s">
        <v>44</v>
      </c>
      <c r="AP3" s="37" t="s">
        <v>40</v>
      </c>
      <c r="AQ3" s="37" t="s">
        <v>41</v>
      </c>
      <c r="AR3" s="37" t="s">
        <v>42</v>
      </c>
      <c r="AS3" s="37" t="s">
        <v>43</v>
      </c>
      <c r="AT3" s="37" t="s">
        <v>44</v>
      </c>
      <c r="AU3" s="48" t="s">
        <v>40</v>
      </c>
      <c r="AV3" s="48" t="s">
        <v>41</v>
      </c>
      <c r="AW3" s="48" t="s">
        <v>42</v>
      </c>
      <c r="AX3" s="48" t="s">
        <v>43</v>
      </c>
      <c r="AY3" s="48" t="s">
        <v>44</v>
      </c>
      <c r="AZ3" s="48" t="s">
        <v>69</v>
      </c>
      <c r="BA3" s="87"/>
      <c r="BB3" s="37" t="s">
        <v>40</v>
      </c>
      <c r="BC3" s="37" t="s">
        <v>41</v>
      </c>
      <c r="BD3" s="37" t="s">
        <v>42</v>
      </c>
      <c r="BE3" s="37" t="s">
        <v>43</v>
      </c>
      <c r="BF3" s="37" t="s">
        <v>44</v>
      </c>
    </row>
    <row r="4" spans="1:58" s="52" customFormat="1">
      <c r="A4" s="50" t="s">
        <v>46</v>
      </c>
      <c r="B4" s="50">
        <f>SUM(C4:F4)</f>
        <v>68</v>
      </c>
      <c r="C4" s="50">
        <v>2</v>
      </c>
      <c r="D4" s="50">
        <v>29</v>
      </c>
      <c r="E4" s="50">
        <v>37</v>
      </c>
      <c r="F4" s="50"/>
      <c r="G4" s="50">
        <f>SUM(H4:K4)</f>
        <v>16</v>
      </c>
      <c r="H4" s="50"/>
      <c r="I4" s="50">
        <v>13</v>
      </c>
      <c r="J4" s="50">
        <v>3</v>
      </c>
      <c r="K4" s="50"/>
      <c r="L4" s="50">
        <f>SUM(M4:P4)</f>
        <v>4</v>
      </c>
      <c r="M4" s="50"/>
      <c r="N4" s="50">
        <v>2</v>
      </c>
      <c r="O4" s="50">
        <v>2</v>
      </c>
      <c r="P4" s="50"/>
      <c r="Q4" s="50">
        <f>SUM(R4:U4)</f>
        <v>2</v>
      </c>
      <c r="R4" s="50"/>
      <c r="S4" s="50">
        <v>2</v>
      </c>
      <c r="T4" s="50"/>
      <c r="U4" s="50"/>
      <c r="V4" s="50">
        <f>SUM(W4:Z4)</f>
        <v>2</v>
      </c>
      <c r="W4" s="50">
        <v>1</v>
      </c>
      <c r="X4" s="50"/>
      <c r="Y4" s="50">
        <v>1</v>
      </c>
      <c r="Z4" s="50"/>
      <c r="AA4" s="50">
        <f>SUM(AB4:AE4)</f>
        <v>0</v>
      </c>
      <c r="AB4" s="50"/>
      <c r="AC4" s="50"/>
      <c r="AD4" s="50"/>
      <c r="AE4" s="50"/>
      <c r="AF4" s="50">
        <f>SUM(AG4:AJ4)</f>
        <v>0</v>
      </c>
      <c r="AG4" s="50"/>
      <c r="AH4" s="50"/>
      <c r="AI4" s="50"/>
      <c r="AJ4" s="50"/>
      <c r="AK4" s="50">
        <f>SUM(AL4:AO4)</f>
        <v>0</v>
      </c>
      <c r="AL4" s="50"/>
      <c r="AM4" s="50"/>
      <c r="AN4" s="50"/>
      <c r="AO4" s="50"/>
      <c r="AP4" s="50">
        <v>89</v>
      </c>
      <c r="AQ4" s="50">
        <v>89</v>
      </c>
      <c r="AR4" s="50"/>
      <c r="AS4" s="50"/>
      <c r="AT4" s="50"/>
      <c r="AU4" s="58">
        <f t="shared" ref="AU4:AY5" si="0">B4+G4+L4+Q4+V4+AA4+AF4+AK4+AP4</f>
        <v>181</v>
      </c>
      <c r="AV4" s="58">
        <f t="shared" si="0"/>
        <v>92</v>
      </c>
      <c r="AW4" s="58">
        <f t="shared" si="0"/>
        <v>46</v>
      </c>
      <c r="AX4" s="58">
        <f t="shared" si="0"/>
        <v>43</v>
      </c>
      <c r="AY4" s="58">
        <f t="shared" si="0"/>
        <v>0</v>
      </c>
      <c r="AZ4" s="51">
        <f>100*AV4/$AU4+80*AW4/$AU4+20*AX4/$AU4</f>
        <v>75.911602209944746</v>
      </c>
      <c r="BA4" s="88"/>
      <c r="BB4" s="56">
        <f>AA4+AF4+AK4+AP4</f>
        <v>89</v>
      </c>
      <c r="BC4" s="56">
        <f t="shared" ref="BC4:BE4" si="1">AB4+AG4+AL4+AQ4</f>
        <v>89</v>
      </c>
      <c r="BD4" s="56">
        <f t="shared" si="1"/>
        <v>0</v>
      </c>
      <c r="BE4" s="56">
        <f t="shared" si="1"/>
        <v>0</v>
      </c>
      <c r="BF4" s="56">
        <f>AE4+AJ4+AO4+AT4</f>
        <v>0</v>
      </c>
    </row>
    <row r="5" spans="1:58">
      <c r="A5" s="57" t="s">
        <v>39</v>
      </c>
      <c r="B5" s="57">
        <f>SUM(C5:F5)</f>
        <v>6</v>
      </c>
      <c r="C5" s="57"/>
      <c r="D5" s="57"/>
      <c r="E5" s="57">
        <v>5</v>
      </c>
      <c r="F5" s="57">
        <v>1</v>
      </c>
      <c r="G5" s="57">
        <f t="shared" ref="G5:G44" si="2">SUM(H5:K5)</f>
        <v>95</v>
      </c>
      <c r="H5" s="57">
        <v>1</v>
      </c>
      <c r="I5" s="57">
        <v>34</v>
      </c>
      <c r="J5" s="57">
        <v>29</v>
      </c>
      <c r="K5" s="57">
        <v>31</v>
      </c>
      <c r="L5" s="57">
        <f t="shared" ref="L5:L44" si="3">SUM(M5:P5)</f>
        <v>7</v>
      </c>
      <c r="M5" s="57"/>
      <c r="N5" s="57">
        <v>7</v>
      </c>
      <c r="O5" s="57"/>
      <c r="P5" s="57"/>
      <c r="Q5" s="57">
        <f t="shared" ref="Q5:Q44" si="4">SUM(R5:U5)</f>
        <v>12</v>
      </c>
      <c r="R5" s="57"/>
      <c r="S5" s="57">
        <v>3</v>
      </c>
      <c r="T5" s="57"/>
      <c r="U5" s="57">
        <v>9</v>
      </c>
      <c r="V5" s="57">
        <f>SUM(W5:Z5)</f>
        <v>3</v>
      </c>
      <c r="W5" s="57">
        <v>1</v>
      </c>
      <c r="X5" s="57">
        <v>2</v>
      </c>
      <c r="Y5" s="57"/>
      <c r="Z5" s="57"/>
      <c r="AA5" s="57">
        <f>SUM(AB5:AE5)</f>
        <v>0</v>
      </c>
      <c r="AB5" s="57"/>
      <c r="AC5" s="57"/>
      <c r="AD5" s="57"/>
      <c r="AE5" s="57"/>
      <c r="AF5" s="57">
        <f>SUM(AG5:AJ5)</f>
        <v>49</v>
      </c>
      <c r="AG5" s="57">
        <v>49</v>
      </c>
      <c r="AH5" s="57"/>
      <c r="AI5" s="57"/>
      <c r="AJ5" s="57"/>
      <c r="AK5" s="57">
        <f>SUM(AL5:AO5)</f>
        <v>21</v>
      </c>
      <c r="AL5" s="57">
        <v>21</v>
      </c>
      <c r="AM5" s="57"/>
      <c r="AN5" s="57"/>
      <c r="AO5" s="57"/>
      <c r="AP5" s="57"/>
      <c r="AQ5" s="57"/>
      <c r="AR5" s="57"/>
      <c r="AS5" s="57"/>
      <c r="AT5" s="57"/>
      <c r="AU5" s="58">
        <f t="shared" si="0"/>
        <v>193</v>
      </c>
      <c r="AV5" s="58">
        <f t="shared" si="0"/>
        <v>72</v>
      </c>
      <c r="AW5" s="58">
        <f t="shared" si="0"/>
        <v>46</v>
      </c>
      <c r="AX5" s="58">
        <f t="shared" si="0"/>
        <v>34</v>
      </c>
      <c r="AY5" s="58">
        <f t="shared" si="0"/>
        <v>41</v>
      </c>
      <c r="AZ5" s="51">
        <f>100*AV5/$AU5+80*AW5/$AU5+20*AX5/$AU5</f>
        <v>59.896373056994818</v>
      </c>
      <c r="BA5" s="88"/>
      <c r="BB5" s="56">
        <f t="shared" ref="BB5:BB44" si="5">AA5+AF5+AK5+AP5</f>
        <v>70</v>
      </c>
      <c r="BC5" s="56">
        <f t="shared" ref="BC5:BC44" si="6">AB5+AG5+AL5+AQ5</f>
        <v>70</v>
      </c>
      <c r="BD5" s="56">
        <f t="shared" ref="BD5:BD44" si="7">AC5+AH5+AM5+AR5</f>
        <v>0</v>
      </c>
      <c r="BE5" s="56">
        <f t="shared" ref="BE5:BE44" si="8">AD5+AI5+AN5+AS5</f>
        <v>0</v>
      </c>
      <c r="BF5" s="56">
        <f t="shared" ref="BF5:BF44" si="9">AE5+AJ5+AO5+AT5</f>
        <v>0</v>
      </c>
    </row>
    <row r="6" spans="1:58">
      <c r="A6" s="57" t="s">
        <v>0</v>
      </c>
      <c r="B6" s="57">
        <f t="shared" ref="B6:B44" si="10">SUM(C6:F6)</f>
        <v>1</v>
      </c>
      <c r="C6" s="57"/>
      <c r="D6" s="57"/>
      <c r="E6" s="57">
        <v>1</v>
      </c>
      <c r="F6" s="57"/>
      <c r="G6" s="57">
        <f t="shared" si="2"/>
        <v>76</v>
      </c>
      <c r="H6" s="57">
        <v>21</v>
      </c>
      <c r="I6" s="57">
        <v>10</v>
      </c>
      <c r="J6" s="57">
        <v>25</v>
      </c>
      <c r="K6" s="57">
        <v>20</v>
      </c>
      <c r="L6" s="57">
        <f t="shared" si="3"/>
        <v>2</v>
      </c>
      <c r="M6" s="57"/>
      <c r="N6" s="57">
        <v>2</v>
      </c>
      <c r="O6" s="57"/>
      <c r="P6" s="57"/>
      <c r="Q6" s="57">
        <f t="shared" si="4"/>
        <v>2</v>
      </c>
      <c r="R6" s="57"/>
      <c r="S6" s="57"/>
      <c r="T6" s="57"/>
      <c r="U6" s="57">
        <v>2</v>
      </c>
      <c r="V6" s="57">
        <f t="shared" ref="V6:V44" si="11">SUM(W6:Z6)</f>
        <v>4</v>
      </c>
      <c r="W6" s="57"/>
      <c r="X6" s="57">
        <v>4</v>
      </c>
      <c r="Y6" s="57"/>
      <c r="Z6" s="57"/>
      <c r="AA6" s="57">
        <f t="shared" ref="AA6:AA44" si="12">SUM(AB6:AE6)</f>
        <v>1</v>
      </c>
      <c r="AB6" s="57">
        <v>1</v>
      </c>
      <c r="AC6" s="57"/>
      <c r="AD6" s="57"/>
      <c r="AE6" s="57"/>
      <c r="AF6" s="57">
        <f t="shared" ref="AF6:AF44" si="13">SUM(AG6:AJ6)</f>
        <v>6</v>
      </c>
      <c r="AG6" s="57">
        <v>6</v>
      </c>
      <c r="AH6" s="57"/>
      <c r="AI6" s="57"/>
      <c r="AJ6" s="57"/>
      <c r="AK6" s="57">
        <f t="shared" ref="AK6:AK44" si="14">SUM(AL6:AO6)</f>
        <v>3</v>
      </c>
      <c r="AL6" s="57">
        <v>3</v>
      </c>
      <c r="AM6" s="57"/>
      <c r="AN6" s="57"/>
      <c r="AO6" s="57"/>
      <c r="AP6" s="57"/>
      <c r="AQ6" s="57"/>
      <c r="AR6" s="57"/>
      <c r="AS6" s="57"/>
      <c r="AT6" s="57"/>
      <c r="AU6" s="58">
        <f t="shared" ref="AU6:AY44" si="15">B6+G6+L6+Q6+V6+AA6+AF6+AK6+AP6</f>
        <v>95</v>
      </c>
      <c r="AV6" s="58">
        <f t="shared" si="15"/>
        <v>31</v>
      </c>
      <c r="AW6" s="58">
        <f t="shared" si="15"/>
        <v>16</v>
      </c>
      <c r="AX6" s="58">
        <f t="shared" si="15"/>
        <v>26</v>
      </c>
      <c r="AY6" s="58">
        <f t="shared" si="15"/>
        <v>22</v>
      </c>
      <c r="AZ6" s="51">
        <f>100*AV6/$AU6+80*AW6/$AU6+20*AX6/$AU6</f>
        <v>51.578947368421048</v>
      </c>
      <c r="BA6" s="88"/>
      <c r="BB6" s="56">
        <f t="shared" si="5"/>
        <v>10</v>
      </c>
      <c r="BC6" s="56">
        <f t="shared" si="6"/>
        <v>10</v>
      </c>
      <c r="BD6" s="56">
        <f t="shared" si="7"/>
        <v>0</v>
      </c>
      <c r="BE6" s="56">
        <f t="shared" si="8"/>
        <v>0</v>
      </c>
      <c r="BF6" s="56">
        <f t="shared" si="9"/>
        <v>0</v>
      </c>
    </row>
    <row r="7" spans="1:58">
      <c r="A7" s="57" t="s">
        <v>1</v>
      </c>
      <c r="B7" s="57">
        <f t="shared" si="10"/>
        <v>1</v>
      </c>
      <c r="C7" s="57"/>
      <c r="D7" s="57"/>
      <c r="E7" s="57">
        <v>1</v>
      </c>
      <c r="F7" s="57"/>
      <c r="G7" s="57">
        <f t="shared" si="2"/>
        <v>6</v>
      </c>
      <c r="H7" s="57"/>
      <c r="I7" s="57">
        <v>1</v>
      </c>
      <c r="J7" s="57">
        <v>3</v>
      </c>
      <c r="K7" s="57">
        <v>2</v>
      </c>
      <c r="L7" s="57">
        <f t="shared" si="3"/>
        <v>0</v>
      </c>
      <c r="M7" s="57"/>
      <c r="N7" s="57"/>
      <c r="O7" s="57"/>
      <c r="P7" s="57"/>
      <c r="Q7" s="57">
        <f t="shared" si="4"/>
        <v>1</v>
      </c>
      <c r="R7" s="57"/>
      <c r="S7" s="57"/>
      <c r="T7" s="57"/>
      <c r="U7" s="57">
        <v>1</v>
      </c>
      <c r="V7" s="57">
        <f t="shared" si="11"/>
        <v>1</v>
      </c>
      <c r="W7" s="57"/>
      <c r="X7" s="57">
        <v>1</v>
      </c>
      <c r="Y7" s="57"/>
      <c r="Z7" s="57"/>
      <c r="AA7" s="57">
        <f t="shared" si="12"/>
        <v>0</v>
      </c>
      <c r="AB7" s="57"/>
      <c r="AC7" s="57"/>
      <c r="AD7" s="57"/>
      <c r="AE7" s="57"/>
      <c r="AF7" s="57">
        <f t="shared" si="13"/>
        <v>1</v>
      </c>
      <c r="AG7" s="57">
        <v>1</v>
      </c>
      <c r="AH7" s="57"/>
      <c r="AI7" s="57"/>
      <c r="AJ7" s="57"/>
      <c r="AK7" s="57">
        <f t="shared" si="14"/>
        <v>1</v>
      </c>
      <c r="AL7" s="57"/>
      <c r="AM7" s="57">
        <v>1</v>
      </c>
      <c r="AN7" s="57"/>
      <c r="AO7" s="57"/>
      <c r="AP7" s="57"/>
      <c r="AQ7" s="57"/>
      <c r="AR7" s="57"/>
      <c r="AS7" s="57"/>
      <c r="AT7" s="57"/>
      <c r="AU7" s="58">
        <f t="shared" si="15"/>
        <v>11</v>
      </c>
      <c r="AV7" s="58">
        <f t="shared" si="15"/>
        <v>1</v>
      </c>
      <c r="AW7" s="58">
        <f t="shared" si="15"/>
        <v>3</v>
      </c>
      <c r="AX7" s="58">
        <f t="shared" si="15"/>
        <v>4</v>
      </c>
      <c r="AY7" s="58">
        <f t="shared" si="15"/>
        <v>3</v>
      </c>
      <c r="AZ7" s="51">
        <f t="shared" ref="AZ7:AZ44" si="16">100*AV7/$AU7+80*AW7/$AU7+20*AX7/$AU7</f>
        <v>38.18181818181818</v>
      </c>
      <c r="BA7" s="88"/>
      <c r="BB7" s="56">
        <f t="shared" si="5"/>
        <v>2</v>
      </c>
      <c r="BC7" s="56">
        <f t="shared" si="6"/>
        <v>1</v>
      </c>
      <c r="BD7" s="56">
        <f t="shared" si="7"/>
        <v>1</v>
      </c>
      <c r="BE7" s="56">
        <f t="shared" si="8"/>
        <v>0</v>
      </c>
      <c r="BF7" s="56">
        <f t="shared" si="9"/>
        <v>0</v>
      </c>
    </row>
    <row r="8" spans="1:58">
      <c r="A8" s="57" t="s">
        <v>2</v>
      </c>
      <c r="B8" s="57">
        <f t="shared" si="10"/>
        <v>1</v>
      </c>
      <c r="C8" s="57"/>
      <c r="D8" s="57"/>
      <c r="E8" s="57">
        <v>1</v>
      </c>
      <c r="F8" s="57"/>
      <c r="G8" s="57">
        <f t="shared" si="2"/>
        <v>8</v>
      </c>
      <c r="H8" s="57"/>
      <c r="I8" s="57"/>
      <c r="J8" s="57">
        <v>1</v>
      </c>
      <c r="K8" s="57">
        <v>7</v>
      </c>
      <c r="L8" s="57">
        <f t="shared" si="3"/>
        <v>1</v>
      </c>
      <c r="M8" s="57"/>
      <c r="N8" s="57"/>
      <c r="O8" s="57">
        <v>1</v>
      </c>
      <c r="P8" s="57"/>
      <c r="Q8" s="57">
        <f t="shared" si="4"/>
        <v>1</v>
      </c>
      <c r="R8" s="57"/>
      <c r="S8" s="57"/>
      <c r="T8" s="57">
        <v>1</v>
      </c>
      <c r="U8" s="57"/>
      <c r="V8" s="57">
        <f t="shared" si="11"/>
        <v>0</v>
      </c>
      <c r="W8" s="57"/>
      <c r="X8" s="57"/>
      <c r="Y8" s="57"/>
      <c r="Z8" s="57"/>
      <c r="AA8" s="57">
        <f t="shared" si="12"/>
        <v>0</v>
      </c>
      <c r="AB8" s="57"/>
      <c r="AC8" s="57"/>
      <c r="AD8" s="57"/>
      <c r="AE8" s="57"/>
      <c r="AF8" s="57">
        <f t="shared" si="13"/>
        <v>1</v>
      </c>
      <c r="AG8" s="57">
        <v>1</v>
      </c>
      <c r="AH8" s="57"/>
      <c r="AI8" s="57"/>
      <c r="AJ8" s="57"/>
      <c r="AK8" s="57">
        <f t="shared" si="14"/>
        <v>1</v>
      </c>
      <c r="AL8" s="57">
        <v>1</v>
      </c>
      <c r="AM8" s="57"/>
      <c r="AN8" s="57"/>
      <c r="AO8" s="57"/>
      <c r="AP8" s="57"/>
      <c r="AQ8" s="57"/>
      <c r="AR8" s="57"/>
      <c r="AS8" s="57"/>
      <c r="AT8" s="57"/>
      <c r="AU8" s="58">
        <f t="shared" si="15"/>
        <v>13</v>
      </c>
      <c r="AV8" s="58">
        <f t="shared" si="15"/>
        <v>2</v>
      </c>
      <c r="AW8" s="58">
        <f t="shared" si="15"/>
        <v>0</v>
      </c>
      <c r="AX8" s="58">
        <f t="shared" si="15"/>
        <v>4</v>
      </c>
      <c r="AY8" s="58">
        <f t="shared" si="15"/>
        <v>7</v>
      </c>
      <c r="AZ8" s="51">
        <f t="shared" si="16"/>
        <v>21.53846153846154</v>
      </c>
      <c r="BA8" s="88"/>
      <c r="BB8" s="56">
        <f t="shared" si="5"/>
        <v>2</v>
      </c>
      <c r="BC8" s="56">
        <f t="shared" si="6"/>
        <v>2</v>
      </c>
      <c r="BD8" s="56">
        <f t="shared" si="7"/>
        <v>0</v>
      </c>
      <c r="BE8" s="56">
        <f t="shared" si="8"/>
        <v>0</v>
      </c>
      <c r="BF8" s="56">
        <f t="shared" si="9"/>
        <v>0</v>
      </c>
    </row>
    <row r="9" spans="1:58">
      <c r="A9" s="57" t="s">
        <v>3</v>
      </c>
      <c r="B9" s="57">
        <f t="shared" si="10"/>
        <v>1</v>
      </c>
      <c r="C9" s="57"/>
      <c r="D9" s="57">
        <v>1</v>
      </c>
      <c r="E9" s="57"/>
      <c r="F9" s="57"/>
      <c r="G9" s="57">
        <f t="shared" si="2"/>
        <v>1</v>
      </c>
      <c r="H9" s="57"/>
      <c r="I9" s="57">
        <v>1</v>
      </c>
      <c r="J9" s="57"/>
      <c r="K9" s="57"/>
      <c r="L9" s="57">
        <f t="shared" si="3"/>
        <v>3</v>
      </c>
      <c r="M9" s="57"/>
      <c r="N9" s="57">
        <v>3</v>
      </c>
      <c r="O9" s="57"/>
      <c r="P9" s="57"/>
      <c r="Q9" s="57">
        <f t="shared" si="4"/>
        <v>1</v>
      </c>
      <c r="R9" s="57"/>
      <c r="S9" s="57">
        <v>1</v>
      </c>
      <c r="T9" s="57"/>
      <c r="U9" s="57"/>
      <c r="V9" s="57">
        <f t="shared" si="11"/>
        <v>2</v>
      </c>
      <c r="W9" s="57">
        <v>2</v>
      </c>
      <c r="X9" s="57"/>
      <c r="Y9" s="57"/>
      <c r="Z9" s="57"/>
      <c r="AA9" s="57">
        <f t="shared" si="12"/>
        <v>0</v>
      </c>
      <c r="AB9" s="57"/>
      <c r="AC9" s="57"/>
      <c r="AD9" s="57"/>
      <c r="AE9" s="57"/>
      <c r="AF9" s="57">
        <f t="shared" si="13"/>
        <v>3</v>
      </c>
      <c r="AG9" s="57">
        <v>3</v>
      </c>
      <c r="AH9" s="57"/>
      <c r="AI9" s="57"/>
      <c r="AJ9" s="57"/>
      <c r="AK9" s="57">
        <f>SUM(AL9:AO9)</f>
        <v>3</v>
      </c>
      <c r="AL9" s="57">
        <v>3</v>
      </c>
      <c r="AM9" s="57"/>
      <c r="AN9" s="57"/>
      <c r="AO9" s="57"/>
      <c r="AP9" s="57"/>
      <c r="AQ9" s="57"/>
      <c r="AR9" s="57"/>
      <c r="AS9" s="57"/>
      <c r="AT9" s="57"/>
      <c r="AU9" s="58">
        <f t="shared" si="15"/>
        <v>14</v>
      </c>
      <c r="AV9" s="58">
        <f t="shared" si="15"/>
        <v>8</v>
      </c>
      <c r="AW9" s="58">
        <f t="shared" si="15"/>
        <v>6</v>
      </c>
      <c r="AX9" s="58">
        <f t="shared" si="15"/>
        <v>0</v>
      </c>
      <c r="AY9" s="58">
        <f t="shared" si="15"/>
        <v>0</v>
      </c>
      <c r="AZ9" s="51">
        <f t="shared" si="16"/>
        <v>91.428571428571431</v>
      </c>
      <c r="BA9" s="88"/>
      <c r="BB9" s="56">
        <f t="shared" si="5"/>
        <v>6</v>
      </c>
      <c r="BC9" s="56">
        <f t="shared" si="6"/>
        <v>6</v>
      </c>
      <c r="BD9" s="56">
        <f t="shared" si="7"/>
        <v>0</v>
      </c>
      <c r="BE9" s="56">
        <f t="shared" si="8"/>
        <v>0</v>
      </c>
      <c r="BF9" s="56">
        <f t="shared" si="9"/>
        <v>0</v>
      </c>
    </row>
    <row r="10" spans="1:58">
      <c r="A10" s="57" t="s">
        <v>4</v>
      </c>
      <c r="B10" s="57">
        <f t="shared" si="10"/>
        <v>6</v>
      </c>
      <c r="C10" s="57"/>
      <c r="D10" s="57"/>
      <c r="E10" s="57">
        <v>5</v>
      </c>
      <c r="F10" s="57">
        <v>1</v>
      </c>
      <c r="G10" s="57">
        <f t="shared" si="2"/>
        <v>16</v>
      </c>
      <c r="H10" s="57">
        <v>2</v>
      </c>
      <c r="I10" s="57">
        <v>9</v>
      </c>
      <c r="J10" s="57">
        <v>5</v>
      </c>
      <c r="K10" s="57"/>
      <c r="L10" s="57">
        <f t="shared" si="3"/>
        <v>4</v>
      </c>
      <c r="M10" s="57"/>
      <c r="N10" s="57">
        <v>1</v>
      </c>
      <c r="O10" s="57">
        <v>3</v>
      </c>
      <c r="P10" s="57"/>
      <c r="Q10" s="57">
        <f t="shared" si="4"/>
        <v>3</v>
      </c>
      <c r="R10" s="57">
        <v>3</v>
      </c>
      <c r="S10" s="57"/>
      <c r="T10" s="57"/>
      <c r="U10" s="57"/>
      <c r="V10" s="57">
        <f t="shared" si="11"/>
        <v>4</v>
      </c>
      <c r="W10" s="57">
        <v>2</v>
      </c>
      <c r="X10" s="57">
        <v>2</v>
      </c>
      <c r="Y10" s="57"/>
      <c r="Z10" s="57"/>
      <c r="AA10" s="57">
        <f t="shared" si="12"/>
        <v>1</v>
      </c>
      <c r="AB10" s="57">
        <v>1</v>
      </c>
      <c r="AC10" s="57"/>
      <c r="AD10" s="57"/>
      <c r="AE10" s="57"/>
      <c r="AF10" s="57">
        <f t="shared" si="13"/>
        <v>16</v>
      </c>
      <c r="AG10" s="57">
        <v>16</v>
      </c>
      <c r="AH10" s="57"/>
      <c r="AI10" s="57"/>
      <c r="AJ10" s="57"/>
      <c r="AK10" s="57">
        <f t="shared" si="14"/>
        <v>7</v>
      </c>
      <c r="AL10" s="57">
        <v>7</v>
      </c>
      <c r="AM10" s="57"/>
      <c r="AN10" s="57"/>
      <c r="AO10" s="57"/>
      <c r="AP10" s="57"/>
      <c r="AQ10" s="57"/>
      <c r="AR10" s="57"/>
      <c r="AS10" s="57"/>
      <c r="AT10" s="57"/>
      <c r="AU10" s="58">
        <f t="shared" si="15"/>
        <v>57</v>
      </c>
      <c r="AV10" s="58">
        <f t="shared" si="15"/>
        <v>31</v>
      </c>
      <c r="AW10" s="58">
        <f t="shared" si="15"/>
        <v>12</v>
      </c>
      <c r="AX10" s="58">
        <f t="shared" si="15"/>
        <v>13</v>
      </c>
      <c r="AY10" s="58">
        <f t="shared" si="15"/>
        <v>1</v>
      </c>
      <c r="AZ10" s="51">
        <f t="shared" si="16"/>
        <v>75.78947368421052</v>
      </c>
      <c r="BA10" s="88"/>
      <c r="BB10" s="56">
        <f t="shared" si="5"/>
        <v>24</v>
      </c>
      <c r="BC10" s="56">
        <f t="shared" si="6"/>
        <v>24</v>
      </c>
      <c r="BD10" s="56">
        <f t="shared" si="7"/>
        <v>0</v>
      </c>
      <c r="BE10" s="56">
        <f t="shared" si="8"/>
        <v>0</v>
      </c>
      <c r="BF10" s="56">
        <f t="shared" si="9"/>
        <v>0</v>
      </c>
    </row>
    <row r="11" spans="1:58">
      <c r="A11" s="57" t="s">
        <v>5</v>
      </c>
      <c r="B11" s="57">
        <f t="shared" si="10"/>
        <v>6</v>
      </c>
      <c r="C11" s="57"/>
      <c r="D11" s="57">
        <v>1</v>
      </c>
      <c r="E11" s="57">
        <v>5</v>
      </c>
      <c r="F11" s="57"/>
      <c r="G11" s="57">
        <f t="shared" si="2"/>
        <v>27</v>
      </c>
      <c r="H11" s="57"/>
      <c r="I11" s="57">
        <v>3</v>
      </c>
      <c r="J11" s="57">
        <v>23</v>
      </c>
      <c r="K11" s="57">
        <v>1</v>
      </c>
      <c r="L11" s="57">
        <f t="shared" si="3"/>
        <v>8</v>
      </c>
      <c r="M11" s="57"/>
      <c r="N11" s="57"/>
      <c r="O11" s="57">
        <v>8</v>
      </c>
      <c r="P11" s="57"/>
      <c r="Q11" s="57">
        <f t="shared" si="4"/>
        <v>0</v>
      </c>
      <c r="R11" s="57"/>
      <c r="S11" s="57"/>
      <c r="T11" s="57"/>
      <c r="U11" s="57"/>
      <c r="V11" s="57">
        <f t="shared" si="11"/>
        <v>1</v>
      </c>
      <c r="W11" s="57"/>
      <c r="X11" s="57">
        <v>1</v>
      </c>
      <c r="Y11" s="57"/>
      <c r="Z11" s="57"/>
      <c r="AA11" s="57">
        <f t="shared" si="12"/>
        <v>1</v>
      </c>
      <c r="AB11" s="57">
        <v>1</v>
      </c>
      <c r="AC11" s="57"/>
      <c r="AD11" s="57"/>
      <c r="AE11" s="57"/>
      <c r="AF11" s="57">
        <f t="shared" si="13"/>
        <v>11</v>
      </c>
      <c r="AG11" s="57"/>
      <c r="AH11" s="57">
        <v>11</v>
      </c>
      <c r="AI11" s="57"/>
      <c r="AJ11" s="57"/>
      <c r="AK11" s="57">
        <f t="shared" si="14"/>
        <v>5</v>
      </c>
      <c r="AL11" s="57">
        <v>1</v>
      </c>
      <c r="AM11" s="57">
        <v>4</v>
      </c>
      <c r="AN11" s="57"/>
      <c r="AO11" s="57"/>
      <c r="AP11" s="57"/>
      <c r="AQ11" s="57"/>
      <c r="AR11" s="57"/>
      <c r="AS11" s="57"/>
      <c r="AT11" s="57"/>
      <c r="AU11" s="58">
        <f t="shared" si="15"/>
        <v>59</v>
      </c>
      <c r="AV11" s="58">
        <f t="shared" si="15"/>
        <v>2</v>
      </c>
      <c r="AW11" s="58">
        <f t="shared" si="15"/>
        <v>20</v>
      </c>
      <c r="AX11" s="58">
        <f t="shared" si="15"/>
        <v>36</v>
      </c>
      <c r="AY11" s="58">
        <f t="shared" si="15"/>
        <v>1</v>
      </c>
      <c r="AZ11" s="51">
        <f t="shared" si="16"/>
        <v>42.711864406779654</v>
      </c>
      <c r="BA11" s="88"/>
      <c r="BB11" s="56">
        <f t="shared" si="5"/>
        <v>17</v>
      </c>
      <c r="BC11" s="56">
        <f t="shared" si="6"/>
        <v>2</v>
      </c>
      <c r="BD11" s="56">
        <f t="shared" si="7"/>
        <v>15</v>
      </c>
      <c r="BE11" s="56">
        <f t="shared" si="8"/>
        <v>0</v>
      </c>
      <c r="BF11" s="56">
        <f t="shared" si="9"/>
        <v>0</v>
      </c>
    </row>
    <row r="12" spans="1:58">
      <c r="A12" s="57" t="s">
        <v>6</v>
      </c>
      <c r="B12" s="57">
        <f t="shared" si="10"/>
        <v>1</v>
      </c>
      <c r="C12" s="57"/>
      <c r="D12" s="57">
        <v>1</v>
      </c>
      <c r="E12" s="57"/>
      <c r="F12" s="57"/>
      <c r="G12" s="57">
        <f t="shared" si="2"/>
        <v>12</v>
      </c>
      <c r="H12" s="57"/>
      <c r="I12" s="57">
        <v>8</v>
      </c>
      <c r="J12" s="57">
        <v>1</v>
      </c>
      <c r="K12" s="57">
        <v>3</v>
      </c>
      <c r="L12" s="57">
        <f t="shared" si="3"/>
        <v>2</v>
      </c>
      <c r="M12" s="57"/>
      <c r="N12" s="57">
        <v>2</v>
      </c>
      <c r="O12" s="57"/>
      <c r="P12" s="57"/>
      <c r="Q12" s="57">
        <f t="shared" si="4"/>
        <v>3</v>
      </c>
      <c r="R12" s="57"/>
      <c r="S12" s="57"/>
      <c r="T12" s="57"/>
      <c r="U12" s="57">
        <v>3</v>
      </c>
      <c r="V12" s="57">
        <f t="shared" si="11"/>
        <v>1</v>
      </c>
      <c r="W12" s="57"/>
      <c r="X12" s="57">
        <v>1</v>
      </c>
      <c r="Y12" s="57"/>
      <c r="Z12" s="57"/>
      <c r="AA12" s="57">
        <f t="shared" si="12"/>
        <v>0</v>
      </c>
      <c r="AB12" s="57"/>
      <c r="AC12" s="57"/>
      <c r="AD12" s="57"/>
      <c r="AE12" s="57"/>
      <c r="AF12" s="57">
        <f t="shared" si="13"/>
        <v>7</v>
      </c>
      <c r="AG12" s="57">
        <v>3</v>
      </c>
      <c r="AH12" s="57">
        <v>2</v>
      </c>
      <c r="AI12" s="57">
        <v>2</v>
      </c>
      <c r="AJ12" s="57"/>
      <c r="AK12" s="57">
        <f t="shared" si="14"/>
        <v>2</v>
      </c>
      <c r="AL12" s="57"/>
      <c r="AM12" s="57"/>
      <c r="AN12" s="57">
        <v>2</v>
      </c>
      <c r="AO12" s="57"/>
      <c r="AP12" s="57"/>
      <c r="AQ12" s="57"/>
      <c r="AR12" s="57"/>
      <c r="AS12" s="57"/>
      <c r="AT12" s="57"/>
      <c r="AU12" s="58">
        <f t="shared" si="15"/>
        <v>28</v>
      </c>
      <c r="AV12" s="58">
        <f t="shared" si="15"/>
        <v>3</v>
      </c>
      <c r="AW12" s="58">
        <f t="shared" si="15"/>
        <v>14</v>
      </c>
      <c r="AX12" s="58">
        <f t="shared" si="15"/>
        <v>5</v>
      </c>
      <c r="AY12" s="58">
        <f t="shared" si="15"/>
        <v>6</v>
      </c>
      <c r="AZ12" s="51">
        <f t="shared" si="16"/>
        <v>54.285714285714285</v>
      </c>
      <c r="BA12" s="88"/>
      <c r="BB12" s="56">
        <f t="shared" si="5"/>
        <v>9</v>
      </c>
      <c r="BC12" s="56">
        <f t="shared" si="6"/>
        <v>3</v>
      </c>
      <c r="BD12" s="56">
        <f t="shared" si="7"/>
        <v>2</v>
      </c>
      <c r="BE12" s="56">
        <f t="shared" si="8"/>
        <v>4</v>
      </c>
      <c r="BF12" s="56">
        <f t="shared" si="9"/>
        <v>0</v>
      </c>
    </row>
    <row r="13" spans="1:58">
      <c r="A13" s="57" t="s">
        <v>7</v>
      </c>
      <c r="B13" s="57">
        <f t="shared" si="10"/>
        <v>1</v>
      </c>
      <c r="C13" s="57">
        <v>1</v>
      </c>
      <c r="D13" s="57"/>
      <c r="E13" s="57"/>
      <c r="F13" s="57"/>
      <c r="G13" s="57">
        <f t="shared" si="2"/>
        <v>44</v>
      </c>
      <c r="H13" s="57">
        <v>2</v>
      </c>
      <c r="I13" s="57">
        <v>41</v>
      </c>
      <c r="J13" s="57">
        <v>1</v>
      </c>
      <c r="K13" s="57"/>
      <c r="L13" s="57">
        <f t="shared" si="3"/>
        <v>2</v>
      </c>
      <c r="M13" s="57">
        <v>2</v>
      </c>
      <c r="N13" s="57"/>
      <c r="O13" s="57"/>
      <c r="P13" s="57"/>
      <c r="Q13" s="57">
        <f t="shared" si="4"/>
        <v>1</v>
      </c>
      <c r="R13" s="57"/>
      <c r="S13" s="57"/>
      <c r="T13" s="57"/>
      <c r="U13" s="57">
        <v>1</v>
      </c>
      <c r="V13" s="57">
        <f t="shared" si="11"/>
        <v>1</v>
      </c>
      <c r="W13" s="57"/>
      <c r="X13" s="57">
        <v>1</v>
      </c>
      <c r="Y13" s="57"/>
      <c r="Z13" s="57"/>
      <c r="AA13" s="57">
        <f t="shared" si="12"/>
        <v>0</v>
      </c>
      <c r="AB13" s="57"/>
      <c r="AC13" s="57"/>
      <c r="AD13" s="57"/>
      <c r="AE13" s="57"/>
      <c r="AF13" s="57">
        <f t="shared" si="13"/>
        <v>3</v>
      </c>
      <c r="AG13" s="57">
        <v>3</v>
      </c>
      <c r="AH13" s="57"/>
      <c r="AI13" s="57"/>
      <c r="AJ13" s="57"/>
      <c r="AK13" s="57">
        <f t="shared" si="14"/>
        <v>3</v>
      </c>
      <c r="AL13" s="57">
        <v>3</v>
      </c>
      <c r="AM13" s="57"/>
      <c r="AN13" s="57"/>
      <c r="AO13" s="57"/>
      <c r="AP13" s="57"/>
      <c r="AQ13" s="57"/>
      <c r="AR13" s="57"/>
      <c r="AS13" s="57"/>
      <c r="AT13" s="57"/>
      <c r="AU13" s="58">
        <f t="shared" si="15"/>
        <v>55</v>
      </c>
      <c r="AV13" s="58">
        <f t="shared" si="15"/>
        <v>11</v>
      </c>
      <c r="AW13" s="58">
        <f t="shared" si="15"/>
        <v>42</v>
      </c>
      <c r="AX13" s="58">
        <f t="shared" si="15"/>
        <v>1</v>
      </c>
      <c r="AY13" s="58">
        <f t="shared" si="15"/>
        <v>1</v>
      </c>
      <c r="AZ13" s="51">
        <f t="shared" si="16"/>
        <v>81.454545454545453</v>
      </c>
      <c r="BA13" s="88"/>
      <c r="BB13" s="56">
        <f t="shared" si="5"/>
        <v>6</v>
      </c>
      <c r="BC13" s="56">
        <f t="shared" si="6"/>
        <v>6</v>
      </c>
      <c r="BD13" s="56">
        <f t="shared" si="7"/>
        <v>0</v>
      </c>
      <c r="BE13" s="56">
        <f t="shared" si="8"/>
        <v>0</v>
      </c>
      <c r="BF13" s="56">
        <f t="shared" si="9"/>
        <v>0</v>
      </c>
    </row>
    <row r="14" spans="1:58">
      <c r="A14" s="57" t="s">
        <v>8</v>
      </c>
      <c r="B14" s="57">
        <f t="shared" si="10"/>
        <v>2</v>
      </c>
      <c r="C14" s="57"/>
      <c r="D14" s="57"/>
      <c r="E14" s="57">
        <v>2</v>
      </c>
      <c r="F14" s="57"/>
      <c r="G14" s="57">
        <f t="shared" si="2"/>
        <v>2</v>
      </c>
      <c r="H14" s="57"/>
      <c r="I14" s="57"/>
      <c r="J14" s="57">
        <v>2</v>
      </c>
      <c r="K14" s="57"/>
      <c r="L14" s="57">
        <f t="shared" si="3"/>
        <v>1</v>
      </c>
      <c r="M14" s="57"/>
      <c r="N14" s="57"/>
      <c r="O14" s="57">
        <v>1</v>
      </c>
      <c r="P14" s="57"/>
      <c r="Q14" s="57">
        <f t="shared" si="4"/>
        <v>1</v>
      </c>
      <c r="R14" s="57"/>
      <c r="S14" s="57"/>
      <c r="T14" s="57">
        <v>1</v>
      </c>
      <c r="U14" s="57"/>
      <c r="V14" s="57">
        <f t="shared" si="11"/>
        <v>1</v>
      </c>
      <c r="W14" s="57"/>
      <c r="X14" s="57">
        <v>1</v>
      </c>
      <c r="Y14" s="57"/>
      <c r="Z14" s="57"/>
      <c r="AA14" s="57">
        <f t="shared" si="12"/>
        <v>0</v>
      </c>
      <c r="AB14" s="57"/>
      <c r="AC14" s="57"/>
      <c r="AD14" s="57"/>
      <c r="AE14" s="57"/>
      <c r="AF14" s="57">
        <f t="shared" si="13"/>
        <v>4</v>
      </c>
      <c r="AG14" s="57">
        <v>4</v>
      </c>
      <c r="AH14" s="57"/>
      <c r="AI14" s="57"/>
      <c r="AJ14" s="57"/>
      <c r="AK14" s="57">
        <f t="shared" si="14"/>
        <v>1</v>
      </c>
      <c r="AL14" s="57">
        <v>1</v>
      </c>
      <c r="AM14" s="57"/>
      <c r="AN14" s="57"/>
      <c r="AO14" s="57"/>
      <c r="AP14" s="57"/>
      <c r="AQ14" s="57"/>
      <c r="AR14" s="57"/>
      <c r="AS14" s="57"/>
      <c r="AT14" s="57"/>
      <c r="AU14" s="58">
        <f t="shared" si="15"/>
        <v>12</v>
      </c>
      <c r="AV14" s="58">
        <f t="shared" si="15"/>
        <v>5</v>
      </c>
      <c r="AW14" s="58">
        <f t="shared" si="15"/>
        <v>1</v>
      </c>
      <c r="AX14" s="58">
        <f t="shared" si="15"/>
        <v>6</v>
      </c>
      <c r="AY14" s="58">
        <f t="shared" si="15"/>
        <v>0</v>
      </c>
      <c r="AZ14" s="51">
        <f t="shared" si="16"/>
        <v>58.333333333333329</v>
      </c>
      <c r="BA14" s="88"/>
      <c r="BB14" s="56">
        <f t="shared" si="5"/>
        <v>5</v>
      </c>
      <c r="BC14" s="56">
        <f t="shared" si="6"/>
        <v>5</v>
      </c>
      <c r="BD14" s="56">
        <f t="shared" si="7"/>
        <v>0</v>
      </c>
      <c r="BE14" s="56">
        <f t="shared" si="8"/>
        <v>0</v>
      </c>
      <c r="BF14" s="56">
        <f t="shared" si="9"/>
        <v>0</v>
      </c>
    </row>
    <row r="15" spans="1:58">
      <c r="A15" s="57" t="s">
        <v>9</v>
      </c>
      <c r="B15" s="57">
        <f t="shared" si="10"/>
        <v>1</v>
      </c>
      <c r="C15" s="57"/>
      <c r="D15" s="57"/>
      <c r="E15" s="57">
        <v>1</v>
      </c>
      <c r="F15" s="57"/>
      <c r="G15" s="57">
        <f t="shared" si="2"/>
        <v>8</v>
      </c>
      <c r="H15" s="57">
        <v>5</v>
      </c>
      <c r="I15" s="57"/>
      <c r="J15" s="57">
        <v>3</v>
      </c>
      <c r="K15" s="57"/>
      <c r="L15" s="57">
        <f t="shared" si="3"/>
        <v>3</v>
      </c>
      <c r="M15" s="57"/>
      <c r="N15" s="57">
        <v>2</v>
      </c>
      <c r="O15" s="57">
        <v>1</v>
      </c>
      <c r="P15" s="57"/>
      <c r="Q15" s="57">
        <f t="shared" si="4"/>
        <v>0</v>
      </c>
      <c r="R15" s="57"/>
      <c r="S15" s="57"/>
      <c r="T15" s="57"/>
      <c r="U15" s="57"/>
      <c r="V15" s="57">
        <f t="shared" si="11"/>
        <v>1</v>
      </c>
      <c r="W15" s="57"/>
      <c r="X15" s="57">
        <v>1</v>
      </c>
      <c r="Y15" s="57"/>
      <c r="Z15" s="57"/>
      <c r="AA15" s="57">
        <f t="shared" si="12"/>
        <v>0</v>
      </c>
      <c r="AB15" s="57"/>
      <c r="AC15" s="57"/>
      <c r="AD15" s="57"/>
      <c r="AE15" s="57"/>
      <c r="AF15" s="57">
        <f t="shared" si="13"/>
        <v>6</v>
      </c>
      <c r="AG15" s="57">
        <v>2</v>
      </c>
      <c r="AH15" s="57">
        <v>0</v>
      </c>
      <c r="AI15" s="57">
        <v>4</v>
      </c>
      <c r="AJ15" s="57"/>
      <c r="AK15" s="57">
        <f t="shared" si="14"/>
        <v>1</v>
      </c>
      <c r="AL15" s="57"/>
      <c r="AM15" s="57"/>
      <c r="AN15" s="57">
        <v>1</v>
      </c>
      <c r="AO15" s="57"/>
      <c r="AP15" s="57"/>
      <c r="AQ15" s="57"/>
      <c r="AR15" s="57"/>
      <c r="AS15" s="57"/>
      <c r="AT15" s="57"/>
      <c r="AU15" s="58">
        <f t="shared" si="15"/>
        <v>20</v>
      </c>
      <c r="AV15" s="58">
        <f t="shared" si="15"/>
        <v>7</v>
      </c>
      <c r="AW15" s="58">
        <f t="shared" si="15"/>
        <v>3</v>
      </c>
      <c r="AX15" s="58">
        <f t="shared" si="15"/>
        <v>10</v>
      </c>
      <c r="AY15" s="58">
        <f t="shared" si="15"/>
        <v>0</v>
      </c>
      <c r="AZ15" s="51">
        <f t="shared" si="16"/>
        <v>57</v>
      </c>
      <c r="BA15" s="88"/>
      <c r="BB15" s="56">
        <f t="shared" si="5"/>
        <v>7</v>
      </c>
      <c r="BC15" s="56">
        <f t="shared" si="6"/>
        <v>2</v>
      </c>
      <c r="BD15" s="56">
        <f t="shared" si="7"/>
        <v>0</v>
      </c>
      <c r="BE15" s="56">
        <f t="shared" si="8"/>
        <v>5</v>
      </c>
      <c r="BF15" s="56">
        <f t="shared" si="9"/>
        <v>0</v>
      </c>
    </row>
    <row r="16" spans="1:58">
      <c r="A16" s="57" t="s">
        <v>93</v>
      </c>
      <c r="B16" s="57">
        <f t="shared" si="10"/>
        <v>2</v>
      </c>
      <c r="C16" s="57"/>
      <c r="D16" s="57"/>
      <c r="E16" s="57">
        <v>2</v>
      </c>
      <c r="F16" s="57"/>
      <c r="G16" s="57">
        <f t="shared" si="2"/>
        <v>13</v>
      </c>
      <c r="H16" s="57"/>
      <c r="I16" s="57"/>
      <c r="J16" s="57">
        <v>13</v>
      </c>
      <c r="K16" s="57"/>
      <c r="L16" s="57">
        <f t="shared" si="3"/>
        <v>2</v>
      </c>
      <c r="M16" s="57"/>
      <c r="N16" s="57">
        <v>2</v>
      </c>
      <c r="O16" s="57"/>
      <c r="P16" s="57"/>
      <c r="Q16" s="57">
        <f t="shared" si="4"/>
        <v>3</v>
      </c>
      <c r="R16" s="57"/>
      <c r="S16" s="57"/>
      <c r="T16" s="57">
        <v>3</v>
      </c>
      <c r="U16" s="57"/>
      <c r="V16" s="57">
        <f t="shared" si="11"/>
        <v>2</v>
      </c>
      <c r="W16" s="57">
        <v>2</v>
      </c>
      <c r="X16" s="57"/>
      <c r="Y16" s="57"/>
      <c r="Z16" s="57"/>
      <c r="AA16" s="57">
        <f t="shared" si="12"/>
        <v>0</v>
      </c>
      <c r="AB16" s="57"/>
      <c r="AC16" s="57"/>
      <c r="AD16" s="57"/>
      <c r="AE16" s="57"/>
      <c r="AF16" s="57">
        <f t="shared" si="13"/>
        <v>4</v>
      </c>
      <c r="AG16" s="57"/>
      <c r="AH16" s="57">
        <v>1</v>
      </c>
      <c r="AI16" s="57">
        <v>3</v>
      </c>
      <c r="AJ16" s="57"/>
      <c r="AK16" s="57">
        <f t="shared" si="14"/>
        <v>2</v>
      </c>
      <c r="AL16" s="57">
        <v>1</v>
      </c>
      <c r="AM16" s="57"/>
      <c r="AN16" s="57">
        <v>1</v>
      </c>
      <c r="AO16" s="57"/>
      <c r="AP16" s="57"/>
      <c r="AQ16" s="57"/>
      <c r="AR16" s="57"/>
      <c r="AS16" s="57"/>
      <c r="AT16" s="57"/>
      <c r="AU16" s="58">
        <f t="shared" si="15"/>
        <v>28</v>
      </c>
      <c r="AV16" s="58">
        <f t="shared" si="15"/>
        <v>3</v>
      </c>
      <c r="AW16" s="58">
        <f t="shared" si="15"/>
        <v>3</v>
      </c>
      <c r="AX16" s="58">
        <f t="shared" si="15"/>
        <v>22</v>
      </c>
      <c r="AY16" s="58">
        <f t="shared" si="15"/>
        <v>0</v>
      </c>
      <c r="AZ16" s="51">
        <f t="shared" si="16"/>
        <v>35</v>
      </c>
      <c r="BA16" s="88"/>
      <c r="BB16" s="56">
        <f t="shared" si="5"/>
        <v>6</v>
      </c>
      <c r="BC16" s="56">
        <f t="shared" si="6"/>
        <v>1</v>
      </c>
      <c r="BD16" s="56">
        <f t="shared" si="7"/>
        <v>1</v>
      </c>
      <c r="BE16" s="56">
        <f t="shared" si="8"/>
        <v>4</v>
      </c>
      <c r="BF16" s="56">
        <f t="shared" si="9"/>
        <v>0</v>
      </c>
    </row>
    <row r="17" spans="1:58">
      <c r="A17" s="57" t="s">
        <v>11</v>
      </c>
      <c r="B17" s="57">
        <f t="shared" si="10"/>
        <v>11</v>
      </c>
      <c r="C17" s="57">
        <v>1</v>
      </c>
      <c r="D17" s="57">
        <v>9</v>
      </c>
      <c r="E17" s="57">
        <v>1</v>
      </c>
      <c r="F17" s="57"/>
      <c r="G17" s="57">
        <f t="shared" si="2"/>
        <v>38</v>
      </c>
      <c r="H17" s="57">
        <v>6</v>
      </c>
      <c r="I17" s="57">
        <v>27</v>
      </c>
      <c r="J17" s="57">
        <v>4</v>
      </c>
      <c r="K17" s="57">
        <v>1</v>
      </c>
      <c r="L17" s="57">
        <f t="shared" si="3"/>
        <v>12</v>
      </c>
      <c r="M17" s="57"/>
      <c r="N17" s="57">
        <v>12</v>
      </c>
      <c r="O17" s="57"/>
      <c r="P17" s="57"/>
      <c r="Q17" s="57">
        <f t="shared" si="4"/>
        <v>18</v>
      </c>
      <c r="R17" s="57"/>
      <c r="S17" s="57">
        <v>17</v>
      </c>
      <c r="T17" s="57">
        <v>1</v>
      </c>
      <c r="U17" s="57"/>
      <c r="V17" s="57">
        <f t="shared" si="11"/>
        <v>2</v>
      </c>
      <c r="W17" s="57">
        <v>1</v>
      </c>
      <c r="X17" s="57"/>
      <c r="Y17" s="57">
        <v>1</v>
      </c>
      <c r="Z17" s="57"/>
      <c r="AA17" s="57">
        <f t="shared" si="12"/>
        <v>1</v>
      </c>
      <c r="AB17" s="57">
        <v>1</v>
      </c>
      <c r="AC17" s="57"/>
      <c r="AD17" s="57"/>
      <c r="AE17" s="57"/>
      <c r="AF17" s="57">
        <f t="shared" si="13"/>
        <v>37</v>
      </c>
      <c r="AG17" s="57">
        <v>37</v>
      </c>
      <c r="AH17" s="57"/>
      <c r="AI17" s="57"/>
      <c r="AJ17" s="57"/>
      <c r="AK17" s="57">
        <f t="shared" si="14"/>
        <v>16</v>
      </c>
      <c r="AL17" s="57">
        <v>16</v>
      </c>
      <c r="AM17" s="57"/>
      <c r="AN17" s="57"/>
      <c r="AO17" s="57"/>
      <c r="AP17" s="57"/>
      <c r="AQ17" s="57"/>
      <c r="AR17" s="57"/>
      <c r="AS17" s="57"/>
      <c r="AT17" s="57"/>
      <c r="AU17" s="58">
        <f t="shared" si="15"/>
        <v>135</v>
      </c>
      <c r="AV17" s="58">
        <f t="shared" si="15"/>
        <v>62</v>
      </c>
      <c r="AW17" s="58">
        <f t="shared" si="15"/>
        <v>65</v>
      </c>
      <c r="AX17" s="58">
        <f t="shared" si="15"/>
        <v>7</v>
      </c>
      <c r="AY17" s="58">
        <f t="shared" si="15"/>
        <v>1</v>
      </c>
      <c r="AZ17" s="51">
        <f t="shared" si="16"/>
        <v>85.481481481481481</v>
      </c>
      <c r="BA17" s="88"/>
      <c r="BB17" s="56">
        <f t="shared" si="5"/>
        <v>54</v>
      </c>
      <c r="BC17" s="56">
        <f t="shared" si="6"/>
        <v>54</v>
      </c>
      <c r="BD17" s="56">
        <f t="shared" si="7"/>
        <v>0</v>
      </c>
      <c r="BE17" s="56">
        <f t="shared" si="8"/>
        <v>0</v>
      </c>
      <c r="BF17" s="56">
        <f t="shared" si="9"/>
        <v>0</v>
      </c>
    </row>
    <row r="18" spans="1:58">
      <c r="A18" s="57" t="s">
        <v>12</v>
      </c>
      <c r="B18" s="57">
        <f t="shared" si="10"/>
        <v>2</v>
      </c>
      <c r="C18" s="57"/>
      <c r="D18" s="57">
        <v>2</v>
      </c>
      <c r="E18" s="57"/>
      <c r="F18" s="57"/>
      <c r="G18" s="57">
        <f t="shared" si="2"/>
        <v>16</v>
      </c>
      <c r="H18" s="57"/>
      <c r="I18" s="57">
        <v>5</v>
      </c>
      <c r="J18" s="57">
        <v>11</v>
      </c>
      <c r="K18" s="57"/>
      <c r="L18" s="57">
        <f t="shared" si="3"/>
        <v>2</v>
      </c>
      <c r="M18" s="57"/>
      <c r="N18" s="57">
        <v>2</v>
      </c>
      <c r="O18" s="57"/>
      <c r="P18" s="57"/>
      <c r="Q18" s="57">
        <v>1</v>
      </c>
      <c r="R18" s="57"/>
      <c r="S18" s="57">
        <v>1</v>
      </c>
      <c r="T18" s="57"/>
      <c r="U18" s="57"/>
      <c r="V18" s="57">
        <f t="shared" si="11"/>
        <v>1</v>
      </c>
      <c r="W18" s="57"/>
      <c r="X18" s="57">
        <v>1</v>
      </c>
      <c r="Y18" s="57"/>
      <c r="Z18" s="57"/>
      <c r="AA18" s="57">
        <f t="shared" si="12"/>
        <v>1</v>
      </c>
      <c r="AB18" s="57"/>
      <c r="AC18" s="57">
        <v>1</v>
      </c>
      <c r="AD18" s="57"/>
      <c r="AE18" s="57"/>
      <c r="AF18" s="57">
        <f t="shared" si="13"/>
        <v>10</v>
      </c>
      <c r="AG18" s="57">
        <v>2</v>
      </c>
      <c r="AH18" s="57">
        <v>3</v>
      </c>
      <c r="AI18" s="57">
        <v>5</v>
      </c>
      <c r="AJ18" s="57"/>
      <c r="AK18" s="57">
        <f t="shared" si="14"/>
        <v>4</v>
      </c>
      <c r="AL18" s="57"/>
      <c r="AM18" s="57"/>
      <c r="AN18" s="57">
        <v>4</v>
      </c>
      <c r="AO18" s="57"/>
      <c r="AP18" s="57"/>
      <c r="AQ18" s="57"/>
      <c r="AR18" s="57"/>
      <c r="AS18" s="57"/>
      <c r="AT18" s="57"/>
      <c r="AU18" s="58">
        <f t="shared" si="15"/>
        <v>37</v>
      </c>
      <c r="AV18" s="58">
        <f t="shared" si="15"/>
        <v>2</v>
      </c>
      <c r="AW18" s="58">
        <f t="shared" si="15"/>
        <v>15</v>
      </c>
      <c r="AX18" s="58">
        <f t="shared" si="15"/>
        <v>20</v>
      </c>
      <c r="AY18" s="58">
        <f t="shared" si="15"/>
        <v>0</v>
      </c>
      <c r="AZ18" s="51">
        <f t="shared" si="16"/>
        <v>48.648648648648646</v>
      </c>
      <c r="BA18" s="88"/>
      <c r="BB18" s="56">
        <f t="shared" si="5"/>
        <v>15</v>
      </c>
      <c r="BC18" s="56">
        <f t="shared" si="6"/>
        <v>2</v>
      </c>
      <c r="BD18" s="56">
        <f t="shared" si="7"/>
        <v>4</v>
      </c>
      <c r="BE18" s="56">
        <f t="shared" si="8"/>
        <v>9</v>
      </c>
      <c r="BF18" s="56">
        <f t="shared" si="9"/>
        <v>0</v>
      </c>
    </row>
    <row r="19" spans="1:58">
      <c r="A19" s="57" t="s">
        <v>13</v>
      </c>
      <c r="B19" s="57">
        <f t="shared" si="10"/>
        <v>4</v>
      </c>
      <c r="C19" s="57"/>
      <c r="D19" s="57"/>
      <c r="E19" s="57">
        <v>4</v>
      </c>
      <c r="F19" s="57"/>
      <c r="G19" s="57">
        <f t="shared" si="2"/>
        <v>91</v>
      </c>
      <c r="H19" s="57">
        <v>1</v>
      </c>
      <c r="I19" s="57">
        <v>16</v>
      </c>
      <c r="J19" s="57">
        <v>29</v>
      </c>
      <c r="K19" s="57">
        <v>45</v>
      </c>
      <c r="L19" s="57">
        <f t="shared" si="3"/>
        <v>7</v>
      </c>
      <c r="M19" s="57"/>
      <c r="N19" s="57">
        <v>7</v>
      </c>
      <c r="O19" s="57"/>
      <c r="P19" s="57"/>
      <c r="Q19" s="57">
        <f t="shared" si="4"/>
        <v>5</v>
      </c>
      <c r="R19" s="57"/>
      <c r="S19" s="57">
        <v>5</v>
      </c>
      <c r="T19" s="57"/>
      <c r="U19" s="57"/>
      <c r="V19" s="57">
        <f t="shared" si="11"/>
        <v>2</v>
      </c>
      <c r="W19" s="57"/>
      <c r="X19" s="57">
        <v>1</v>
      </c>
      <c r="Y19" s="57">
        <v>1</v>
      </c>
      <c r="Z19" s="57"/>
      <c r="AA19" s="57">
        <f t="shared" si="12"/>
        <v>0</v>
      </c>
      <c r="AB19" s="57"/>
      <c r="AC19" s="57"/>
      <c r="AD19" s="57"/>
      <c r="AE19" s="57"/>
      <c r="AF19" s="57">
        <f t="shared" si="13"/>
        <v>12</v>
      </c>
      <c r="AG19" s="57">
        <v>5</v>
      </c>
      <c r="AH19" s="57">
        <v>6</v>
      </c>
      <c r="AI19" s="57">
        <v>1</v>
      </c>
      <c r="AJ19" s="57"/>
      <c r="AK19" s="57">
        <f t="shared" si="14"/>
        <v>6</v>
      </c>
      <c r="AL19" s="57">
        <v>2</v>
      </c>
      <c r="AM19" s="57">
        <v>1</v>
      </c>
      <c r="AN19" s="57">
        <v>3</v>
      </c>
      <c r="AO19" s="57"/>
      <c r="AP19" s="57"/>
      <c r="AQ19" s="57"/>
      <c r="AR19" s="57"/>
      <c r="AS19" s="57"/>
      <c r="AT19" s="57"/>
      <c r="AU19" s="58">
        <f t="shared" si="15"/>
        <v>127</v>
      </c>
      <c r="AV19" s="58">
        <f t="shared" si="15"/>
        <v>8</v>
      </c>
      <c r="AW19" s="58">
        <f t="shared" si="15"/>
        <v>36</v>
      </c>
      <c r="AX19" s="58">
        <f t="shared" si="15"/>
        <v>38</v>
      </c>
      <c r="AY19" s="58">
        <f t="shared" si="15"/>
        <v>45</v>
      </c>
      <c r="AZ19" s="51">
        <f t="shared" si="16"/>
        <v>34.960629921259837</v>
      </c>
      <c r="BA19" s="88"/>
      <c r="BB19" s="56">
        <f t="shared" si="5"/>
        <v>18</v>
      </c>
      <c r="BC19" s="56">
        <f t="shared" si="6"/>
        <v>7</v>
      </c>
      <c r="BD19" s="56">
        <f t="shared" si="7"/>
        <v>7</v>
      </c>
      <c r="BE19" s="56">
        <f t="shared" si="8"/>
        <v>4</v>
      </c>
      <c r="BF19" s="56">
        <f t="shared" si="9"/>
        <v>0</v>
      </c>
    </row>
    <row r="20" spans="1:58">
      <c r="A20" s="57" t="s">
        <v>14</v>
      </c>
      <c r="B20" s="57">
        <f t="shared" si="10"/>
        <v>1</v>
      </c>
      <c r="C20" s="57"/>
      <c r="D20" s="57"/>
      <c r="E20" s="57">
        <v>1</v>
      </c>
      <c r="F20" s="57"/>
      <c r="G20" s="57">
        <f t="shared" si="2"/>
        <v>3</v>
      </c>
      <c r="H20" s="57"/>
      <c r="I20" s="57">
        <v>2</v>
      </c>
      <c r="J20" s="57"/>
      <c r="K20" s="57">
        <v>1</v>
      </c>
      <c r="L20" s="57">
        <f t="shared" si="3"/>
        <v>0</v>
      </c>
      <c r="M20" s="57"/>
      <c r="N20" s="57"/>
      <c r="O20" s="57"/>
      <c r="P20" s="57"/>
      <c r="Q20" s="57">
        <f t="shared" si="4"/>
        <v>0</v>
      </c>
      <c r="R20" s="57"/>
      <c r="S20" s="57"/>
      <c r="T20" s="57"/>
      <c r="U20" s="57"/>
      <c r="V20" s="57">
        <f t="shared" si="11"/>
        <v>0</v>
      </c>
      <c r="W20" s="57"/>
      <c r="X20" s="57"/>
      <c r="Y20" s="57"/>
      <c r="Z20" s="57"/>
      <c r="AA20" s="57">
        <f t="shared" si="12"/>
        <v>0</v>
      </c>
      <c r="AB20" s="57"/>
      <c r="AC20" s="57"/>
      <c r="AD20" s="57"/>
      <c r="AE20" s="57"/>
      <c r="AF20" s="57">
        <f t="shared" si="13"/>
        <v>1</v>
      </c>
      <c r="AG20" s="57"/>
      <c r="AH20" s="57">
        <v>1</v>
      </c>
      <c r="AI20" s="57"/>
      <c r="AJ20" s="57"/>
      <c r="AK20" s="57">
        <f t="shared" si="14"/>
        <v>1</v>
      </c>
      <c r="AL20" s="57">
        <v>1</v>
      </c>
      <c r="AM20" s="57"/>
      <c r="AN20" s="57"/>
      <c r="AO20" s="57"/>
      <c r="AP20" s="57"/>
      <c r="AQ20" s="57"/>
      <c r="AR20" s="57"/>
      <c r="AS20" s="57"/>
      <c r="AT20" s="57"/>
      <c r="AU20" s="58">
        <f t="shared" si="15"/>
        <v>6</v>
      </c>
      <c r="AV20" s="58">
        <f t="shared" si="15"/>
        <v>1</v>
      </c>
      <c r="AW20" s="58">
        <f t="shared" si="15"/>
        <v>3</v>
      </c>
      <c r="AX20" s="58">
        <f t="shared" si="15"/>
        <v>1</v>
      </c>
      <c r="AY20" s="58">
        <f t="shared" si="15"/>
        <v>1</v>
      </c>
      <c r="AZ20" s="51">
        <f t="shared" si="16"/>
        <v>60.000000000000007</v>
      </c>
      <c r="BA20" s="88"/>
      <c r="BB20" s="56">
        <f t="shared" si="5"/>
        <v>2</v>
      </c>
      <c r="BC20" s="56">
        <f t="shared" si="6"/>
        <v>1</v>
      </c>
      <c r="BD20" s="56">
        <f t="shared" si="7"/>
        <v>1</v>
      </c>
      <c r="BE20" s="56">
        <f t="shared" si="8"/>
        <v>0</v>
      </c>
      <c r="BF20" s="56">
        <f t="shared" si="9"/>
        <v>0</v>
      </c>
    </row>
    <row r="21" spans="1:58">
      <c r="A21" s="57" t="s">
        <v>15</v>
      </c>
      <c r="B21" s="57">
        <f t="shared" si="10"/>
        <v>2</v>
      </c>
      <c r="C21" s="57"/>
      <c r="D21" s="57"/>
      <c r="E21" s="57">
        <v>2</v>
      </c>
      <c r="F21" s="57"/>
      <c r="G21" s="57">
        <f t="shared" si="2"/>
        <v>4</v>
      </c>
      <c r="H21" s="57"/>
      <c r="I21" s="57">
        <v>4</v>
      </c>
      <c r="J21" s="57"/>
      <c r="K21" s="57"/>
      <c r="L21" s="57">
        <f t="shared" si="3"/>
        <v>2</v>
      </c>
      <c r="M21" s="57"/>
      <c r="N21" s="57">
        <v>2</v>
      </c>
      <c r="O21" s="57"/>
      <c r="P21" s="57"/>
      <c r="Q21" s="57">
        <f t="shared" si="4"/>
        <v>2</v>
      </c>
      <c r="R21" s="57">
        <v>2</v>
      </c>
      <c r="S21" s="57"/>
      <c r="T21" s="57"/>
      <c r="U21" s="57"/>
      <c r="V21" s="57">
        <f t="shared" si="11"/>
        <v>1</v>
      </c>
      <c r="W21" s="57">
        <v>1</v>
      </c>
      <c r="X21" s="57"/>
      <c r="Y21" s="57"/>
      <c r="Z21" s="57"/>
      <c r="AA21" s="57">
        <f t="shared" si="12"/>
        <v>0</v>
      </c>
      <c r="AB21" s="57"/>
      <c r="AC21" s="57"/>
      <c r="AD21" s="57"/>
      <c r="AE21" s="57"/>
      <c r="AF21" s="57">
        <f t="shared" si="13"/>
        <v>3</v>
      </c>
      <c r="AG21" s="57">
        <v>3</v>
      </c>
      <c r="AH21" s="57"/>
      <c r="AI21" s="57"/>
      <c r="AJ21" s="57"/>
      <c r="AK21" s="57">
        <f t="shared" si="14"/>
        <v>2</v>
      </c>
      <c r="AL21" s="57">
        <v>2</v>
      </c>
      <c r="AM21" s="57"/>
      <c r="AN21" s="57"/>
      <c r="AO21" s="57"/>
      <c r="AP21" s="57"/>
      <c r="AQ21" s="57"/>
      <c r="AR21" s="57"/>
      <c r="AS21" s="57"/>
      <c r="AT21" s="57"/>
      <c r="AU21" s="58">
        <f t="shared" si="15"/>
        <v>16</v>
      </c>
      <c r="AV21" s="58">
        <f t="shared" si="15"/>
        <v>8</v>
      </c>
      <c r="AW21" s="58">
        <f t="shared" si="15"/>
        <v>6</v>
      </c>
      <c r="AX21" s="58">
        <f t="shared" si="15"/>
        <v>2</v>
      </c>
      <c r="AY21" s="58">
        <f t="shared" si="15"/>
        <v>0</v>
      </c>
      <c r="AZ21" s="51">
        <f t="shared" si="16"/>
        <v>82.5</v>
      </c>
      <c r="BA21" s="88"/>
      <c r="BB21" s="56">
        <f t="shared" si="5"/>
        <v>5</v>
      </c>
      <c r="BC21" s="56">
        <f t="shared" si="6"/>
        <v>5</v>
      </c>
      <c r="BD21" s="56">
        <f t="shared" si="7"/>
        <v>0</v>
      </c>
      <c r="BE21" s="56">
        <f t="shared" si="8"/>
        <v>0</v>
      </c>
      <c r="BF21" s="56">
        <f t="shared" si="9"/>
        <v>0</v>
      </c>
    </row>
    <row r="22" spans="1:58">
      <c r="A22" s="57" t="s">
        <v>16</v>
      </c>
      <c r="B22" s="57">
        <f t="shared" si="10"/>
        <v>1</v>
      </c>
      <c r="C22" s="57"/>
      <c r="D22" s="57"/>
      <c r="E22" s="57">
        <v>1</v>
      </c>
      <c r="F22" s="57"/>
      <c r="G22" s="57">
        <f t="shared" si="2"/>
        <v>3</v>
      </c>
      <c r="H22" s="57"/>
      <c r="I22" s="57">
        <v>2</v>
      </c>
      <c r="J22" s="57">
        <v>1</v>
      </c>
      <c r="K22" s="57"/>
      <c r="L22" s="57">
        <f t="shared" si="3"/>
        <v>0</v>
      </c>
      <c r="M22" s="57"/>
      <c r="N22" s="57"/>
      <c r="O22" s="57"/>
      <c r="P22" s="57"/>
      <c r="Q22" s="57">
        <f t="shared" si="4"/>
        <v>5</v>
      </c>
      <c r="R22" s="57"/>
      <c r="S22" s="57">
        <v>5</v>
      </c>
      <c r="T22" s="57"/>
      <c r="U22" s="57"/>
      <c r="V22" s="57">
        <f t="shared" si="11"/>
        <v>2</v>
      </c>
      <c r="W22" s="57"/>
      <c r="X22" s="57"/>
      <c r="Y22" s="57">
        <v>1</v>
      </c>
      <c r="Z22" s="57">
        <v>1</v>
      </c>
      <c r="AA22" s="57">
        <f t="shared" si="12"/>
        <v>0</v>
      </c>
      <c r="AB22" s="57"/>
      <c r="AC22" s="57"/>
      <c r="AD22" s="57"/>
      <c r="AE22" s="57"/>
      <c r="AF22" s="57">
        <f t="shared" si="13"/>
        <v>4</v>
      </c>
      <c r="AG22" s="57">
        <v>4</v>
      </c>
      <c r="AH22" s="57"/>
      <c r="AI22" s="57"/>
      <c r="AJ22" s="57"/>
      <c r="AK22" s="57">
        <f t="shared" si="14"/>
        <v>1</v>
      </c>
      <c r="AL22" s="57">
        <v>1</v>
      </c>
      <c r="AM22" s="57"/>
      <c r="AN22" s="57"/>
      <c r="AO22" s="57"/>
      <c r="AP22" s="57"/>
      <c r="AQ22" s="57"/>
      <c r="AR22" s="57"/>
      <c r="AS22" s="57"/>
      <c r="AT22" s="57"/>
      <c r="AU22" s="58">
        <f t="shared" si="15"/>
        <v>16</v>
      </c>
      <c r="AV22" s="58">
        <f t="shared" si="15"/>
        <v>5</v>
      </c>
      <c r="AW22" s="58">
        <f t="shared" si="15"/>
        <v>7</v>
      </c>
      <c r="AX22" s="58">
        <f t="shared" si="15"/>
        <v>3</v>
      </c>
      <c r="AY22" s="58">
        <f t="shared" si="15"/>
        <v>1</v>
      </c>
      <c r="AZ22" s="51">
        <f t="shared" si="16"/>
        <v>70</v>
      </c>
      <c r="BA22" s="88"/>
      <c r="BB22" s="56">
        <f t="shared" si="5"/>
        <v>5</v>
      </c>
      <c r="BC22" s="56">
        <f t="shared" si="6"/>
        <v>5</v>
      </c>
      <c r="BD22" s="56">
        <f t="shared" si="7"/>
        <v>0</v>
      </c>
      <c r="BE22" s="56">
        <f t="shared" si="8"/>
        <v>0</v>
      </c>
      <c r="BF22" s="56">
        <f t="shared" si="9"/>
        <v>0</v>
      </c>
    </row>
    <row r="23" spans="1:58">
      <c r="A23" s="57" t="s">
        <v>94</v>
      </c>
      <c r="B23" s="57">
        <f t="shared" si="10"/>
        <v>1</v>
      </c>
      <c r="C23" s="57"/>
      <c r="D23" s="57"/>
      <c r="E23" s="57">
        <v>1</v>
      </c>
      <c r="F23" s="57"/>
      <c r="G23" s="57">
        <f t="shared" si="2"/>
        <v>2</v>
      </c>
      <c r="H23" s="57"/>
      <c r="I23" s="57"/>
      <c r="J23" s="57">
        <v>2</v>
      </c>
      <c r="K23" s="57"/>
      <c r="L23" s="57">
        <f t="shared" si="3"/>
        <v>2</v>
      </c>
      <c r="M23" s="57"/>
      <c r="N23" s="57"/>
      <c r="O23" s="57">
        <v>2</v>
      </c>
      <c r="P23" s="57"/>
      <c r="Q23" s="57">
        <f t="shared" si="4"/>
        <v>0</v>
      </c>
      <c r="R23" s="57"/>
      <c r="S23" s="57"/>
      <c r="T23" s="57"/>
      <c r="U23" s="57"/>
      <c r="V23" s="57">
        <f t="shared" si="11"/>
        <v>0</v>
      </c>
      <c r="W23" s="57"/>
      <c r="X23" s="57"/>
      <c r="Y23" s="57"/>
      <c r="Z23" s="57"/>
      <c r="AA23" s="57">
        <f t="shared" si="12"/>
        <v>0</v>
      </c>
      <c r="AB23" s="57"/>
      <c r="AC23" s="57"/>
      <c r="AD23" s="57"/>
      <c r="AE23" s="57"/>
      <c r="AF23" s="57">
        <f t="shared" si="13"/>
        <v>3</v>
      </c>
      <c r="AG23" s="57">
        <v>2</v>
      </c>
      <c r="AH23" s="57">
        <v>1</v>
      </c>
      <c r="AI23" s="57"/>
      <c r="AJ23" s="57"/>
      <c r="AK23" s="57">
        <f t="shared" si="14"/>
        <v>1</v>
      </c>
      <c r="AL23" s="57"/>
      <c r="AM23" s="57">
        <v>1</v>
      </c>
      <c r="AN23" s="57"/>
      <c r="AO23" s="57"/>
      <c r="AP23" s="57"/>
      <c r="AQ23" s="57"/>
      <c r="AR23" s="57"/>
      <c r="AS23" s="57"/>
      <c r="AT23" s="57"/>
      <c r="AU23" s="58">
        <f t="shared" si="15"/>
        <v>9</v>
      </c>
      <c r="AV23" s="58">
        <f t="shared" si="15"/>
        <v>2</v>
      </c>
      <c r="AW23" s="58">
        <f t="shared" si="15"/>
        <v>2</v>
      </c>
      <c r="AX23" s="58">
        <f t="shared" si="15"/>
        <v>5</v>
      </c>
      <c r="AY23" s="58">
        <f t="shared" si="15"/>
        <v>0</v>
      </c>
      <c r="AZ23" s="51">
        <f t="shared" si="16"/>
        <v>51.111111111111114</v>
      </c>
      <c r="BA23" s="88"/>
      <c r="BB23" s="56">
        <f t="shared" si="5"/>
        <v>4</v>
      </c>
      <c r="BC23" s="56">
        <f t="shared" si="6"/>
        <v>2</v>
      </c>
      <c r="BD23" s="56">
        <f t="shared" si="7"/>
        <v>2</v>
      </c>
      <c r="BE23" s="56">
        <f t="shared" si="8"/>
        <v>0</v>
      </c>
      <c r="BF23" s="56">
        <f t="shared" si="9"/>
        <v>0</v>
      </c>
    </row>
    <row r="24" spans="1:58">
      <c r="A24" s="57" t="s">
        <v>18</v>
      </c>
      <c r="B24" s="57">
        <f t="shared" si="10"/>
        <v>4</v>
      </c>
      <c r="C24" s="57"/>
      <c r="D24" s="57">
        <v>4</v>
      </c>
      <c r="E24" s="57"/>
      <c r="F24" s="57"/>
      <c r="G24" s="57">
        <f t="shared" si="2"/>
        <v>22</v>
      </c>
      <c r="H24" s="57">
        <v>2</v>
      </c>
      <c r="I24" s="57">
        <v>19</v>
      </c>
      <c r="J24" s="57">
        <v>1</v>
      </c>
      <c r="K24" s="57"/>
      <c r="L24" s="57">
        <f t="shared" si="3"/>
        <v>5</v>
      </c>
      <c r="M24" s="57">
        <v>2</v>
      </c>
      <c r="N24" s="57">
        <v>3</v>
      </c>
      <c r="O24" s="57"/>
      <c r="P24" s="57"/>
      <c r="Q24" s="57">
        <f t="shared" si="4"/>
        <v>8</v>
      </c>
      <c r="R24" s="57">
        <v>5</v>
      </c>
      <c r="S24" s="57">
        <v>2</v>
      </c>
      <c r="T24" s="57"/>
      <c r="U24" s="57">
        <v>1</v>
      </c>
      <c r="V24" s="57">
        <f t="shared" si="11"/>
        <v>2</v>
      </c>
      <c r="W24" s="57">
        <v>1</v>
      </c>
      <c r="X24" s="57">
        <v>1</v>
      </c>
      <c r="Y24" s="57"/>
      <c r="Z24" s="57"/>
      <c r="AA24" s="57">
        <f t="shared" si="12"/>
        <v>1</v>
      </c>
      <c r="AB24" s="57"/>
      <c r="AC24" s="57">
        <v>1</v>
      </c>
      <c r="AD24" s="57"/>
      <c r="AE24" s="57"/>
      <c r="AF24" s="57">
        <f t="shared" si="13"/>
        <v>21</v>
      </c>
      <c r="AG24" s="57"/>
      <c r="AH24" s="57">
        <v>21</v>
      </c>
      <c r="AI24" s="57"/>
      <c r="AJ24" s="57"/>
      <c r="AK24" s="57">
        <f t="shared" si="14"/>
        <v>9</v>
      </c>
      <c r="AL24" s="57"/>
      <c r="AM24" s="57">
        <v>9</v>
      </c>
      <c r="AN24" s="57"/>
      <c r="AO24" s="57"/>
      <c r="AP24" s="57"/>
      <c r="AQ24" s="57"/>
      <c r="AR24" s="57"/>
      <c r="AS24" s="57"/>
      <c r="AT24" s="57"/>
      <c r="AU24" s="58">
        <f t="shared" si="15"/>
        <v>72</v>
      </c>
      <c r="AV24" s="58">
        <f t="shared" si="15"/>
        <v>10</v>
      </c>
      <c r="AW24" s="58">
        <f t="shared" si="15"/>
        <v>60</v>
      </c>
      <c r="AX24" s="58">
        <f t="shared" si="15"/>
        <v>1</v>
      </c>
      <c r="AY24" s="58">
        <f t="shared" si="15"/>
        <v>1</v>
      </c>
      <c r="AZ24" s="51">
        <f t="shared" si="16"/>
        <v>80.833333333333329</v>
      </c>
      <c r="BA24" s="88"/>
      <c r="BB24" s="56">
        <f t="shared" si="5"/>
        <v>31</v>
      </c>
      <c r="BC24" s="56">
        <f t="shared" si="6"/>
        <v>0</v>
      </c>
      <c r="BD24" s="56">
        <f t="shared" si="7"/>
        <v>31</v>
      </c>
      <c r="BE24" s="56">
        <f t="shared" si="8"/>
        <v>0</v>
      </c>
      <c r="BF24" s="56">
        <f t="shared" si="9"/>
        <v>0</v>
      </c>
    </row>
    <row r="25" spans="1:58">
      <c r="A25" s="57" t="s">
        <v>19</v>
      </c>
      <c r="B25" s="57">
        <f t="shared" si="10"/>
        <v>10</v>
      </c>
      <c r="C25" s="57"/>
      <c r="D25" s="57">
        <v>10</v>
      </c>
      <c r="E25" s="57"/>
      <c r="F25" s="57"/>
      <c r="G25" s="57">
        <f t="shared" si="2"/>
        <v>6</v>
      </c>
      <c r="H25" s="57"/>
      <c r="I25" s="57">
        <v>5</v>
      </c>
      <c r="J25" s="57">
        <v>1</v>
      </c>
      <c r="K25" s="57"/>
      <c r="L25" s="57">
        <f t="shared" si="3"/>
        <v>4</v>
      </c>
      <c r="M25" s="57"/>
      <c r="N25" s="57">
        <v>4</v>
      </c>
      <c r="O25" s="57"/>
      <c r="P25" s="57"/>
      <c r="Q25" s="57">
        <f t="shared" si="4"/>
        <v>4</v>
      </c>
      <c r="R25" s="57"/>
      <c r="S25" s="57">
        <v>4</v>
      </c>
      <c r="T25" s="57"/>
      <c r="U25" s="57"/>
      <c r="V25" s="57">
        <f t="shared" si="11"/>
        <v>1</v>
      </c>
      <c r="W25" s="57">
        <v>1</v>
      </c>
      <c r="X25" s="57"/>
      <c r="Y25" s="57"/>
      <c r="Z25" s="57"/>
      <c r="AA25" s="57">
        <f t="shared" si="12"/>
        <v>0</v>
      </c>
      <c r="AB25" s="57"/>
      <c r="AC25" s="57"/>
      <c r="AD25" s="57"/>
      <c r="AE25" s="57"/>
      <c r="AF25" s="57">
        <f t="shared" si="13"/>
        <v>7</v>
      </c>
      <c r="AG25" s="57">
        <v>7</v>
      </c>
      <c r="AH25" s="57"/>
      <c r="AI25" s="57"/>
      <c r="AJ25" s="57"/>
      <c r="AK25" s="57">
        <f t="shared" si="14"/>
        <v>5</v>
      </c>
      <c r="AL25" s="57">
        <v>5</v>
      </c>
      <c r="AM25" s="57"/>
      <c r="AN25" s="57"/>
      <c r="AO25" s="57"/>
      <c r="AP25" s="57"/>
      <c r="AQ25" s="57"/>
      <c r="AR25" s="57"/>
      <c r="AS25" s="57"/>
      <c r="AT25" s="57"/>
      <c r="AU25" s="58">
        <f t="shared" si="15"/>
        <v>37</v>
      </c>
      <c r="AV25" s="58">
        <f t="shared" si="15"/>
        <v>13</v>
      </c>
      <c r="AW25" s="58">
        <f t="shared" si="15"/>
        <v>23</v>
      </c>
      <c r="AX25" s="58">
        <f t="shared" si="15"/>
        <v>1</v>
      </c>
      <c r="AY25" s="58">
        <f t="shared" si="15"/>
        <v>0</v>
      </c>
      <c r="AZ25" s="51">
        <f t="shared" si="16"/>
        <v>85.405405405405418</v>
      </c>
      <c r="BA25" s="88"/>
      <c r="BB25" s="56">
        <f t="shared" si="5"/>
        <v>12</v>
      </c>
      <c r="BC25" s="56">
        <f t="shared" si="6"/>
        <v>12</v>
      </c>
      <c r="BD25" s="56">
        <f t="shared" si="7"/>
        <v>0</v>
      </c>
      <c r="BE25" s="56">
        <f t="shared" si="8"/>
        <v>0</v>
      </c>
      <c r="BF25" s="56">
        <f t="shared" si="9"/>
        <v>0</v>
      </c>
    </row>
    <row r="26" spans="1:58">
      <c r="A26" s="57" t="s">
        <v>20</v>
      </c>
      <c r="B26" s="57">
        <f t="shared" si="10"/>
        <v>1</v>
      </c>
      <c r="C26" s="57"/>
      <c r="D26" s="57">
        <v>1</v>
      </c>
      <c r="E26" s="57"/>
      <c r="F26" s="57"/>
      <c r="G26" s="57">
        <f t="shared" si="2"/>
        <v>10</v>
      </c>
      <c r="H26" s="57"/>
      <c r="I26" s="57">
        <v>8</v>
      </c>
      <c r="J26" s="57">
        <v>1</v>
      </c>
      <c r="K26" s="57">
        <v>1</v>
      </c>
      <c r="L26" s="57">
        <f t="shared" si="3"/>
        <v>3</v>
      </c>
      <c r="M26" s="57"/>
      <c r="N26" s="57">
        <v>3</v>
      </c>
      <c r="O26" s="57"/>
      <c r="P26" s="57"/>
      <c r="Q26" s="57">
        <f t="shared" si="4"/>
        <v>1</v>
      </c>
      <c r="R26" s="57"/>
      <c r="S26" s="57">
        <v>1</v>
      </c>
      <c r="T26" s="57"/>
      <c r="U26" s="57"/>
      <c r="V26" s="57">
        <f t="shared" si="11"/>
        <v>1</v>
      </c>
      <c r="W26" s="57">
        <v>1</v>
      </c>
      <c r="X26" s="57"/>
      <c r="Y26" s="57"/>
      <c r="Z26" s="57"/>
      <c r="AA26" s="57">
        <f t="shared" si="12"/>
        <v>0</v>
      </c>
      <c r="AB26" s="57"/>
      <c r="AC26" s="57"/>
      <c r="AD26" s="57"/>
      <c r="AE26" s="57"/>
      <c r="AF26" s="57">
        <f t="shared" si="13"/>
        <v>3</v>
      </c>
      <c r="AG26" s="57">
        <v>3</v>
      </c>
      <c r="AH26" s="57"/>
      <c r="AI26" s="57"/>
      <c r="AJ26" s="57"/>
      <c r="AK26" s="57">
        <f t="shared" si="14"/>
        <v>1</v>
      </c>
      <c r="AL26" s="57">
        <v>1</v>
      </c>
      <c r="AM26" s="57"/>
      <c r="AN26" s="57"/>
      <c r="AO26" s="57"/>
      <c r="AP26" s="57"/>
      <c r="AQ26" s="57"/>
      <c r="AR26" s="57"/>
      <c r="AS26" s="57"/>
      <c r="AT26" s="57"/>
      <c r="AU26" s="58">
        <f t="shared" si="15"/>
        <v>20</v>
      </c>
      <c r="AV26" s="58">
        <f t="shared" si="15"/>
        <v>5</v>
      </c>
      <c r="AW26" s="58">
        <f t="shared" si="15"/>
        <v>13</v>
      </c>
      <c r="AX26" s="58">
        <f t="shared" si="15"/>
        <v>1</v>
      </c>
      <c r="AY26" s="58">
        <f t="shared" si="15"/>
        <v>1</v>
      </c>
      <c r="AZ26" s="51">
        <f t="shared" si="16"/>
        <v>78</v>
      </c>
      <c r="BA26" s="88"/>
      <c r="BB26" s="56">
        <f t="shared" si="5"/>
        <v>4</v>
      </c>
      <c r="BC26" s="56">
        <f t="shared" si="6"/>
        <v>4</v>
      </c>
      <c r="BD26" s="56">
        <f t="shared" si="7"/>
        <v>0</v>
      </c>
      <c r="BE26" s="56">
        <f t="shared" si="8"/>
        <v>0</v>
      </c>
      <c r="BF26" s="56">
        <f t="shared" si="9"/>
        <v>0</v>
      </c>
    </row>
    <row r="27" spans="1:58">
      <c r="A27" s="57" t="s">
        <v>21</v>
      </c>
      <c r="B27" s="57">
        <f t="shared" si="10"/>
        <v>3</v>
      </c>
      <c r="C27" s="57"/>
      <c r="D27" s="57">
        <v>3</v>
      </c>
      <c r="E27" s="57"/>
      <c r="F27" s="57"/>
      <c r="G27" s="57">
        <f t="shared" si="2"/>
        <v>18</v>
      </c>
      <c r="H27" s="57"/>
      <c r="I27" s="57">
        <v>18</v>
      </c>
      <c r="J27" s="57"/>
      <c r="K27" s="57"/>
      <c r="L27" s="57">
        <f t="shared" si="3"/>
        <v>9</v>
      </c>
      <c r="M27" s="57"/>
      <c r="N27" s="57">
        <v>9</v>
      </c>
      <c r="O27" s="57"/>
      <c r="P27" s="57"/>
      <c r="Q27" s="57">
        <f t="shared" si="4"/>
        <v>8</v>
      </c>
      <c r="R27" s="57"/>
      <c r="S27" s="57"/>
      <c r="T27" s="57"/>
      <c r="U27" s="57">
        <v>8</v>
      </c>
      <c r="V27" s="57">
        <f t="shared" si="11"/>
        <v>1</v>
      </c>
      <c r="W27" s="57"/>
      <c r="X27" s="57">
        <v>1</v>
      </c>
      <c r="Y27" s="57"/>
      <c r="Z27" s="57"/>
      <c r="AA27" s="57">
        <f t="shared" si="12"/>
        <v>1</v>
      </c>
      <c r="AB27" s="57"/>
      <c r="AC27" s="57">
        <v>1</v>
      </c>
      <c r="AD27" s="57"/>
      <c r="AE27" s="57"/>
      <c r="AF27" s="57">
        <f t="shared" si="13"/>
        <v>4</v>
      </c>
      <c r="AG27" s="57"/>
      <c r="AH27" s="57">
        <v>4</v>
      </c>
      <c r="AI27" s="57"/>
      <c r="AJ27" s="57"/>
      <c r="AK27" s="57">
        <f t="shared" si="14"/>
        <v>3</v>
      </c>
      <c r="AL27" s="57"/>
      <c r="AM27" s="57">
        <v>3</v>
      </c>
      <c r="AN27" s="57"/>
      <c r="AO27" s="57"/>
      <c r="AP27" s="57"/>
      <c r="AQ27" s="57"/>
      <c r="AR27" s="57"/>
      <c r="AS27" s="57"/>
      <c r="AT27" s="57"/>
      <c r="AU27" s="58">
        <f t="shared" si="15"/>
        <v>47</v>
      </c>
      <c r="AV27" s="58">
        <f t="shared" si="15"/>
        <v>0</v>
      </c>
      <c r="AW27" s="58">
        <f t="shared" si="15"/>
        <v>39</v>
      </c>
      <c r="AX27" s="58">
        <f t="shared" si="15"/>
        <v>0</v>
      </c>
      <c r="AY27" s="58">
        <f t="shared" si="15"/>
        <v>8</v>
      </c>
      <c r="AZ27" s="51">
        <f t="shared" si="16"/>
        <v>66.38297872340425</v>
      </c>
      <c r="BA27" s="88"/>
      <c r="BB27" s="56">
        <f t="shared" si="5"/>
        <v>8</v>
      </c>
      <c r="BC27" s="56">
        <f t="shared" si="6"/>
        <v>0</v>
      </c>
      <c r="BD27" s="56">
        <f t="shared" si="7"/>
        <v>8</v>
      </c>
      <c r="BE27" s="56">
        <f t="shared" si="8"/>
        <v>0</v>
      </c>
      <c r="BF27" s="56">
        <f t="shared" si="9"/>
        <v>0</v>
      </c>
    </row>
    <row r="28" spans="1:58">
      <c r="A28" s="57" t="s">
        <v>22</v>
      </c>
      <c r="B28" s="57">
        <f t="shared" si="10"/>
        <v>1</v>
      </c>
      <c r="C28" s="57"/>
      <c r="D28" s="57">
        <v>1</v>
      </c>
      <c r="E28" s="57"/>
      <c r="F28" s="57"/>
      <c r="G28" s="57">
        <f t="shared" si="2"/>
        <v>12</v>
      </c>
      <c r="H28" s="57"/>
      <c r="I28" s="57">
        <v>12</v>
      </c>
      <c r="J28" s="57"/>
      <c r="K28" s="57"/>
      <c r="L28" s="57">
        <f t="shared" si="3"/>
        <v>2</v>
      </c>
      <c r="M28" s="57"/>
      <c r="N28" s="57">
        <v>2</v>
      </c>
      <c r="O28" s="57"/>
      <c r="P28" s="57"/>
      <c r="Q28" s="57">
        <f t="shared" si="4"/>
        <v>1</v>
      </c>
      <c r="R28" s="57"/>
      <c r="S28" s="57">
        <v>1</v>
      </c>
      <c r="T28" s="57"/>
      <c r="U28" s="57"/>
      <c r="V28" s="57">
        <f t="shared" si="11"/>
        <v>1</v>
      </c>
      <c r="W28" s="57"/>
      <c r="X28" s="57">
        <v>1</v>
      </c>
      <c r="Y28" s="57"/>
      <c r="Z28" s="57"/>
      <c r="AA28" s="57">
        <f t="shared" si="12"/>
        <v>0</v>
      </c>
      <c r="AB28" s="57"/>
      <c r="AC28" s="57"/>
      <c r="AD28" s="57"/>
      <c r="AE28" s="57"/>
      <c r="AF28" s="57">
        <f t="shared" si="13"/>
        <v>3</v>
      </c>
      <c r="AG28" s="57"/>
      <c r="AH28" s="57">
        <v>3</v>
      </c>
      <c r="AI28" s="57"/>
      <c r="AJ28" s="57"/>
      <c r="AK28" s="57">
        <f t="shared" si="14"/>
        <v>2</v>
      </c>
      <c r="AL28" s="57"/>
      <c r="AM28" s="57">
        <v>2</v>
      </c>
      <c r="AN28" s="57"/>
      <c r="AO28" s="57"/>
      <c r="AP28" s="57"/>
      <c r="AQ28" s="57"/>
      <c r="AR28" s="57"/>
      <c r="AS28" s="57"/>
      <c r="AT28" s="57"/>
      <c r="AU28" s="58">
        <f t="shared" si="15"/>
        <v>22</v>
      </c>
      <c r="AV28" s="58">
        <f t="shared" si="15"/>
        <v>0</v>
      </c>
      <c r="AW28" s="58">
        <f t="shared" si="15"/>
        <v>22</v>
      </c>
      <c r="AX28" s="58">
        <f t="shared" si="15"/>
        <v>0</v>
      </c>
      <c r="AY28" s="58">
        <f t="shared" si="15"/>
        <v>0</v>
      </c>
      <c r="AZ28" s="51">
        <f t="shared" si="16"/>
        <v>80</v>
      </c>
      <c r="BA28" s="88"/>
      <c r="BB28" s="56">
        <f t="shared" si="5"/>
        <v>5</v>
      </c>
      <c r="BC28" s="56">
        <f t="shared" si="6"/>
        <v>0</v>
      </c>
      <c r="BD28" s="56">
        <f t="shared" si="7"/>
        <v>5</v>
      </c>
      <c r="BE28" s="56">
        <f t="shared" si="8"/>
        <v>0</v>
      </c>
      <c r="BF28" s="56">
        <f t="shared" si="9"/>
        <v>0</v>
      </c>
    </row>
    <row r="29" spans="1:58">
      <c r="A29" s="57" t="s">
        <v>23</v>
      </c>
      <c r="B29" s="57">
        <f t="shared" si="10"/>
        <v>1</v>
      </c>
      <c r="C29" s="57"/>
      <c r="D29" s="57">
        <v>1</v>
      </c>
      <c r="E29" s="57"/>
      <c r="F29" s="57"/>
      <c r="G29" s="57">
        <f t="shared" si="2"/>
        <v>8</v>
      </c>
      <c r="H29" s="57">
        <v>1</v>
      </c>
      <c r="I29" s="57">
        <v>7</v>
      </c>
      <c r="J29" s="57"/>
      <c r="K29" s="57"/>
      <c r="L29" s="57">
        <f t="shared" si="3"/>
        <v>2</v>
      </c>
      <c r="M29" s="57"/>
      <c r="N29" s="57">
        <v>2</v>
      </c>
      <c r="O29" s="57"/>
      <c r="P29" s="57"/>
      <c r="Q29" s="57">
        <f t="shared" si="4"/>
        <v>0</v>
      </c>
      <c r="R29" s="57"/>
      <c r="S29" s="57"/>
      <c r="T29" s="57"/>
      <c r="U29" s="57"/>
      <c r="V29" s="57">
        <f t="shared" si="11"/>
        <v>0</v>
      </c>
      <c r="W29" s="57"/>
      <c r="X29" s="57"/>
      <c r="Y29" s="57"/>
      <c r="Z29" s="57"/>
      <c r="AA29" s="57">
        <f t="shared" si="12"/>
        <v>0</v>
      </c>
      <c r="AB29" s="57"/>
      <c r="AC29" s="57"/>
      <c r="AD29" s="57"/>
      <c r="AE29" s="57"/>
      <c r="AF29" s="57">
        <f t="shared" si="13"/>
        <v>4</v>
      </c>
      <c r="AG29" s="57">
        <v>4</v>
      </c>
      <c r="AH29" s="57"/>
      <c r="AI29" s="57"/>
      <c r="AJ29" s="57"/>
      <c r="AK29" s="57">
        <f t="shared" si="14"/>
        <v>1</v>
      </c>
      <c r="AL29" s="57">
        <v>1</v>
      </c>
      <c r="AM29" s="57"/>
      <c r="AN29" s="57"/>
      <c r="AO29" s="57"/>
      <c r="AP29" s="57"/>
      <c r="AQ29" s="57"/>
      <c r="AR29" s="57"/>
      <c r="AS29" s="57"/>
      <c r="AT29" s="57"/>
      <c r="AU29" s="58">
        <f t="shared" si="15"/>
        <v>16</v>
      </c>
      <c r="AV29" s="58">
        <f t="shared" si="15"/>
        <v>6</v>
      </c>
      <c r="AW29" s="58">
        <f t="shared" si="15"/>
        <v>10</v>
      </c>
      <c r="AX29" s="58">
        <f t="shared" si="15"/>
        <v>0</v>
      </c>
      <c r="AY29" s="58">
        <f t="shared" si="15"/>
        <v>0</v>
      </c>
      <c r="AZ29" s="51">
        <f t="shared" si="16"/>
        <v>87.5</v>
      </c>
      <c r="BA29" s="88"/>
      <c r="BB29" s="56">
        <f t="shared" si="5"/>
        <v>5</v>
      </c>
      <c r="BC29" s="56">
        <f t="shared" si="6"/>
        <v>5</v>
      </c>
      <c r="BD29" s="56">
        <f t="shared" si="7"/>
        <v>0</v>
      </c>
      <c r="BE29" s="56">
        <f t="shared" si="8"/>
        <v>0</v>
      </c>
      <c r="BF29" s="56">
        <f t="shared" si="9"/>
        <v>0</v>
      </c>
    </row>
    <row r="30" spans="1:58">
      <c r="A30" s="57" t="s">
        <v>24</v>
      </c>
      <c r="B30" s="57">
        <f t="shared" si="10"/>
        <v>2</v>
      </c>
      <c r="C30" s="57"/>
      <c r="D30" s="57"/>
      <c r="E30" s="57">
        <v>2</v>
      </c>
      <c r="F30" s="57"/>
      <c r="G30" s="57">
        <f t="shared" si="2"/>
        <v>47</v>
      </c>
      <c r="H30" s="57"/>
      <c r="I30" s="57">
        <v>4</v>
      </c>
      <c r="J30" s="57">
        <v>43</v>
      </c>
      <c r="K30" s="57"/>
      <c r="L30" s="57">
        <f t="shared" si="3"/>
        <v>6</v>
      </c>
      <c r="M30" s="57"/>
      <c r="N30" s="57"/>
      <c r="O30" s="57">
        <v>6</v>
      </c>
      <c r="P30" s="57"/>
      <c r="Q30" s="57">
        <f t="shared" si="4"/>
        <v>5</v>
      </c>
      <c r="R30" s="57"/>
      <c r="S30" s="57">
        <v>5</v>
      </c>
      <c r="T30" s="57"/>
      <c r="U30" s="57"/>
      <c r="V30" s="57">
        <f t="shared" si="11"/>
        <v>0</v>
      </c>
      <c r="W30" s="57"/>
      <c r="X30" s="57"/>
      <c r="Y30" s="57"/>
      <c r="Z30" s="57"/>
      <c r="AA30" s="57">
        <f t="shared" si="12"/>
        <v>0</v>
      </c>
      <c r="AB30" s="57"/>
      <c r="AC30" s="57"/>
      <c r="AD30" s="57"/>
      <c r="AE30" s="57"/>
      <c r="AF30" s="57">
        <f t="shared" si="13"/>
        <v>7</v>
      </c>
      <c r="AG30" s="57"/>
      <c r="AH30" s="57">
        <v>7</v>
      </c>
      <c r="AI30" s="57"/>
      <c r="AJ30" s="57"/>
      <c r="AK30" s="57">
        <f t="shared" si="14"/>
        <v>3</v>
      </c>
      <c r="AL30" s="57"/>
      <c r="AM30" s="57">
        <v>3</v>
      </c>
      <c r="AN30" s="57"/>
      <c r="AO30" s="57"/>
      <c r="AP30" s="57"/>
      <c r="AQ30" s="57"/>
      <c r="AR30" s="57"/>
      <c r="AS30" s="57"/>
      <c r="AT30" s="57"/>
      <c r="AU30" s="58">
        <f t="shared" si="15"/>
        <v>70</v>
      </c>
      <c r="AV30" s="58">
        <f t="shared" si="15"/>
        <v>0</v>
      </c>
      <c r="AW30" s="58">
        <f t="shared" si="15"/>
        <v>19</v>
      </c>
      <c r="AX30" s="58">
        <f t="shared" si="15"/>
        <v>51</v>
      </c>
      <c r="AY30" s="58">
        <f t="shared" si="15"/>
        <v>0</v>
      </c>
      <c r="AZ30" s="51">
        <f t="shared" si="16"/>
        <v>36.285714285714285</v>
      </c>
      <c r="BA30" s="88"/>
      <c r="BB30" s="56">
        <f t="shared" si="5"/>
        <v>10</v>
      </c>
      <c r="BC30" s="56">
        <f t="shared" si="6"/>
        <v>0</v>
      </c>
      <c r="BD30" s="56">
        <f t="shared" si="7"/>
        <v>10</v>
      </c>
      <c r="BE30" s="56">
        <f t="shared" si="8"/>
        <v>0</v>
      </c>
      <c r="BF30" s="56">
        <f t="shared" si="9"/>
        <v>0</v>
      </c>
    </row>
    <row r="31" spans="1:58">
      <c r="A31" s="57" t="s">
        <v>25</v>
      </c>
      <c r="B31" s="57">
        <f t="shared" si="10"/>
        <v>5</v>
      </c>
      <c r="D31" s="57">
        <v>3</v>
      </c>
      <c r="E31" s="57">
        <v>2</v>
      </c>
      <c r="F31" s="57"/>
      <c r="G31" s="57">
        <f t="shared" si="2"/>
        <v>7</v>
      </c>
      <c r="H31" s="57"/>
      <c r="I31" s="57">
        <v>7</v>
      </c>
      <c r="J31" s="57"/>
      <c r="K31" s="57"/>
      <c r="L31" s="57">
        <f t="shared" si="3"/>
        <v>2</v>
      </c>
      <c r="M31" s="57"/>
      <c r="N31" s="57">
        <v>2</v>
      </c>
      <c r="O31" s="57"/>
      <c r="P31" s="57"/>
      <c r="Q31" s="57">
        <f t="shared" si="4"/>
        <v>1</v>
      </c>
      <c r="R31" s="57"/>
      <c r="S31" s="57"/>
      <c r="T31" s="57"/>
      <c r="U31" s="57">
        <v>1</v>
      </c>
      <c r="V31" s="57">
        <f t="shared" si="11"/>
        <v>2</v>
      </c>
      <c r="W31" s="57">
        <v>2</v>
      </c>
      <c r="X31" s="57"/>
      <c r="Y31" s="57"/>
      <c r="Z31" s="57"/>
      <c r="AA31" s="57">
        <f t="shared" si="12"/>
        <v>0</v>
      </c>
      <c r="AB31" s="57"/>
      <c r="AC31" s="57"/>
      <c r="AD31" s="57"/>
      <c r="AE31" s="57"/>
      <c r="AF31" s="57">
        <f t="shared" si="13"/>
        <v>5</v>
      </c>
      <c r="AG31" s="57">
        <v>5</v>
      </c>
      <c r="AH31" s="57"/>
      <c r="AI31" s="57"/>
      <c r="AJ31" s="57"/>
      <c r="AK31" s="57">
        <f t="shared" si="14"/>
        <v>4</v>
      </c>
      <c r="AL31" s="57">
        <v>4</v>
      </c>
      <c r="AM31" s="57"/>
      <c r="AN31" s="57"/>
      <c r="AO31" s="57"/>
      <c r="AP31" s="57"/>
      <c r="AQ31" s="57"/>
      <c r="AR31" s="57"/>
      <c r="AS31" s="57"/>
      <c r="AT31" s="57"/>
      <c r="AU31" s="58">
        <f t="shared" si="15"/>
        <v>26</v>
      </c>
      <c r="AV31" s="58">
        <f t="shared" si="15"/>
        <v>11</v>
      </c>
      <c r="AW31" s="58">
        <f t="shared" si="15"/>
        <v>12</v>
      </c>
      <c r="AX31" s="58">
        <f t="shared" si="15"/>
        <v>2</v>
      </c>
      <c r="AY31" s="58">
        <f t="shared" si="15"/>
        <v>1</v>
      </c>
      <c r="AZ31" s="51">
        <f t="shared" si="16"/>
        <v>80.769230769230759</v>
      </c>
      <c r="BA31" s="88"/>
      <c r="BB31" s="56">
        <f t="shared" si="5"/>
        <v>9</v>
      </c>
      <c r="BC31" s="56">
        <f t="shared" si="6"/>
        <v>9</v>
      </c>
      <c r="BD31" s="56">
        <f t="shared" si="7"/>
        <v>0</v>
      </c>
      <c r="BE31" s="56">
        <f t="shared" si="8"/>
        <v>0</v>
      </c>
      <c r="BF31" s="56">
        <f t="shared" si="9"/>
        <v>0</v>
      </c>
    </row>
    <row r="32" spans="1:58">
      <c r="A32" s="57" t="s">
        <v>26</v>
      </c>
      <c r="B32" s="57">
        <f t="shared" si="10"/>
        <v>2</v>
      </c>
      <c r="C32" s="57"/>
      <c r="D32" s="57"/>
      <c r="E32" s="57">
        <v>2</v>
      </c>
      <c r="F32" s="57"/>
      <c r="G32" s="57">
        <f t="shared" si="2"/>
        <v>10</v>
      </c>
      <c r="H32" s="57"/>
      <c r="I32" s="57">
        <v>10</v>
      </c>
      <c r="J32" s="57"/>
      <c r="K32" s="57"/>
      <c r="L32" s="57">
        <f t="shared" si="3"/>
        <v>2</v>
      </c>
      <c r="M32" s="57"/>
      <c r="N32" s="57"/>
      <c r="O32" s="57">
        <v>2</v>
      </c>
      <c r="P32" s="57"/>
      <c r="Q32" s="57">
        <f t="shared" si="4"/>
        <v>2</v>
      </c>
      <c r="R32" s="57"/>
      <c r="S32" s="57">
        <v>2</v>
      </c>
      <c r="T32" s="57"/>
      <c r="U32" s="57"/>
      <c r="V32" s="57">
        <f t="shared" si="11"/>
        <v>1</v>
      </c>
      <c r="W32" s="57"/>
      <c r="X32" s="57">
        <v>1</v>
      </c>
      <c r="Y32" s="57"/>
      <c r="Z32" s="57"/>
      <c r="AA32" s="57">
        <f t="shared" si="12"/>
        <v>0</v>
      </c>
      <c r="AB32" s="57"/>
      <c r="AC32" s="57"/>
      <c r="AD32" s="57"/>
      <c r="AE32" s="57"/>
      <c r="AF32" s="57">
        <f t="shared" si="13"/>
        <v>5</v>
      </c>
      <c r="AG32" s="57">
        <v>5</v>
      </c>
      <c r="AH32" s="57"/>
      <c r="AI32" s="57"/>
      <c r="AJ32" s="57"/>
      <c r="AK32" s="57">
        <f t="shared" si="14"/>
        <v>2</v>
      </c>
      <c r="AL32" s="57">
        <v>2</v>
      </c>
      <c r="AM32" s="57"/>
      <c r="AN32" s="57"/>
      <c r="AO32" s="57"/>
      <c r="AP32" s="57"/>
      <c r="AQ32" s="57"/>
      <c r="AR32" s="57"/>
      <c r="AS32" s="57"/>
      <c r="AT32" s="57"/>
      <c r="AU32" s="58">
        <f t="shared" si="15"/>
        <v>24</v>
      </c>
      <c r="AV32" s="58">
        <f t="shared" si="15"/>
        <v>7</v>
      </c>
      <c r="AW32" s="58">
        <f t="shared" si="15"/>
        <v>13</v>
      </c>
      <c r="AX32" s="58">
        <f t="shared" si="15"/>
        <v>4</v>
      </c>
      <c r="AY32" s="58">
        <f t="shared" si="15"/>
        <v>0</v>
      </c>
      <c r="AZ32" s="51">
        <f t="shared" si="16"/>
        <v>75.833333333333329</v>
      </c>
      <c r="BA32" s="88"/>
      <c r="BB32" s="56">
        <f t="shared" si="5"/>
        <v>7</v>
      </c>
      <c r="BC32" s="56">
        <f t="shared" si="6"/>
        <v>7</v>
      </c>
      <c r="BD32" s="56">
        <f t="shared" si="7"/>
        <v>0</v>
      </c>
      <c r="BE32" s="56">
        <f t="shared" si="8"/>
        <v>0</v>
      </c>
      <c r="BF32" s="56">
        <f t="shared" si="9"/>
        <v>0</v>
      </c>
    </row>
    <row r="33" spans="1:58">
      <c r="A33" s="57" t="s">
        <v>27</v>
      </c>
      <c r="B33" s="57">
        <f t="shared" si="10"/>
        <v>4</v>
      </c>
      <c r="C33" s="57"/>
      <c r="D33" s="57"/>
      <c r="E33" s="57">
        <v>4</v>
      </c>
      <c r="F33" s="57"/>
      <c r="G33" s="57">
        <f t="shared" si="2"/>
        <v>14</v>
      </c>
      <c r="H33" s="57"/>
      <c r="I33" s="57">
        <v>11</v>
      </c>
      <c r="J33" s="57">
        <v>3</v>
      </c>
      <c r="K33" s="57"/>
      <c r="L33" s="57">
        <f t="shared" si="3"/>
        <v>5</v>
      </c>
      <c r="M33" s="57"/>
      <c r="N33" s="57">
        <v>5</v>
      </c>
      <c r="O33" s="57"/>
      <c r="P33" s="57"/>
      <c r="Q33" s="57">
        <f t="shared" si="4"/>
        <v>6</v>
      </c>
      <c r="R33" s="57"/>
      <c r="S33" s="57">
        <v>6</v>
      </c>
      <c r="T33" s="57"/>
      <c r="U33" s="57"/>
      <c r="V33" s="57">
        <f t="shared" si="11"/>
        <v>5</v>
      </c>
      <c r="W33" s="57">
        <v>1</v>
      </c>
      <c r="X33" s="57">
        <v>4</v>
      </c>
      <c r="Y33" s="57"/>
      <c r="Z33" s="57"/>
      <c r="AA33" s="57">
        <f t="shared" si="12"/>
        <v>0</v>
      </c>
      <c r="AB33" s="57"/>
      <c r="AC33" s="57"/>
      <c r="AD33" s="57"/>
      <c r="AE33" s="57"/>
      <c r="AF33" s="57">
        <f t="shared" si="13"/>
        <v>15</v>
      </c>
      <c r="AG33" s="57">
        <v>15</v>
      </c>
      <c r="AH33" s="57"/>
      <c r="AI33" s="57"/>
      <c r="AJ33" s="57"/>
      <c r="AK33" s="57">
        <f t="shared" si="14"/>
        <v>9</v>
      </c>
      <c r="AL33" s="57">
        <v>9</v>
      </c>
      <c r="AM33" s="57"/>
      <c r="AN33" s="57"/>
      <c r="AO33" s="57"/>
      <c r="AP33" s="57"/>
      <c r="AQ33" s="57"/>
      <c r="AR33" s="57"/>
      <c r="AS33" s="57"/>
      <c r="AT33" s="57"/>
      <c r="AU33" s="58">
        <f t="shared" si="15"/>
        <v>58</v>
      </c>
      <c r="AV33" s="58">
        <f t="shared" si="15"/>
        <v>25</v>
      </c>
      <c r="AW33" s="58">
        <f t="shared" si="15"/>
        <v>26</v>
      </c>
      <c r="AX33" s="58">
        <f t="shared" si="15"/>
        <v>7</v>
      </c>
      <c r="AY33" s="58">
        <f t="shared" si="15"/>
        <v>0</v>
      </c>
      <c r="AZ33" s="51">
        <f t="shared" si="16"/>
        <v>81.379310344827573</v>
      </c>
      <c r="BA33" s="88"/>
      <c r="BB33" s="56">
        <f t="shared" si="5"/>
        <v>24</v>
      </c>
      <c r="BC33" s="56">
        <f t="shared" si="6"/>
        <v>24</v>
      </c>
      <c r="BD33" s="56">
        <f t="shared" si="7"/>
        <v>0</v>
      </c>
      <c r="BE33" s="56">
        <f t="shared" si="8"/>
        <v>0</v>
      </c>
      <c r="BF33" s="56">
        <f t="shared" si="9"/>
        <v>0</v>
      </c>
    </row>
    <row r="34" spans="1:58">
      <c r="A34" s="57" t="s">
        <v>28</v>
      </c>
      <c r="B34" s="57">
        <f t="shared" si="10"/>
        <v>3</v>
      </c>
      <c r="C34" s="57"/>
      <c r="D34" s="57"/>
      <c r="E34" s="57">
        <v>3</v>
      </c>
      <c r="F34" s="57"/>
      <c r="G34" s="57">
        <f t="shared" si="2"/>
        <v>8</v>
      </c>
      <c r="H34" s="57"/>
      <c r="I34" s="57"/>
      <c r="J34" s="57"/>
      <c r="K34" s="57">
        <v>8</v>
      </c>
      <c r="L34" s="57">
        <f t="shared" si="3"/>
        <v>0</v>
      </c>
      <c r="M34" s="57"/>
      <c r="N34" s="57"/>
      <c r="O34" s="57"/>
      <c r="P34" s="57"/>
      <c r="Q34" s="57">
        <f t="shared" si="4"/>
        <v>0</v>
      </c>
      <c r="R34" s="57"/>
      <c r="S34" s="57"/>
      <c r="T34" s="57"/>
      <c r="U34" s="57"/>
      <c r="V34" s="57">
        <f t="shared" si="11"/>
        <v>1</v>
      </c>
      <c r="W34" s="57">
        <v>1</v>
      </c>
      <c r="X34" s="57"/>
      <c r="Y34" s="57"/>
      <c r="Z34" s="57"/>
      <c r="AA34" s="57">
        <f t="shared" si="12"/>
        <v>1</v>
      </c>
      <c r="AB34" s="57"/>
      <c r="AC34" s="57">
        <v>1</v>
      </c>
      <c r="AD34" s="57"/>
      <c r="AE34" s="57"/>
      <c r="AF34" s="57">
        <f t="shared" si="13"/>
        <v>2</v>
      </c>
      <c r="AG34" s="57"/>
      <c r="AH34" s="57">
        <v>2</v>
      </c>
      <c r="AI34" s="57"/>
      <c r="AJ34" s="57"/>
      <c r="AK34" s="57">
        <f t="shared" si="14"/>
        <v>2</v>
      </c>
      <c r="AL34" s="57"/>
      <c r="AM34" s="57">
        <v>2</v>
      </c>
      <c r="AN34" s="57"/>
      <c r="AO34" s="57"/>
      <c r="AP34" s="57"/>
      <c r="AQ34" s="57"/>
      <c r="AR34" s="57"/>
      <c r="AS34" s="57"/>
      <c r="AT34" s="57"/>
      <c r="AU34" s="58">
        <f t="shared" si="15"/>
        <v>17</v>
      </c>
      <c r="AV34" s="58">
        <f t="shared" si="15"/>
        <v>1</v>
      </c>
      <c r="AW34" s="58">
        <f t="shared" si="15"/>
        <v>5</v>
      </c>
      <c r="AX34" s="58">
        <f t="shared" si="15"/>
        <v>3</v>
      </c>
      <c r="AY34" s="58">
        <f t="shared" si="15"/>
        <v>8</v>
      </c>
      <c r="AZ34" s="51">
        <f t="shared" si="16"/>
        <v>32.941176470588239</v>
      </c>
      <c r="BA34" s="88"/>
      <c r="BB34" s="56">
        <f t="shared" si="5"/>
        <v>5</v>
      </c>
      <c r="BC34" s="56">
        <f t="shared" si="6"/>
        <v>0</v>
      </c>
      <c r="BD34" s="56">
        <f t="shared" si="7"/>
        <v>5</v>
      </c>
      <c r="BE34" s="56">
        <f t="shared" si="8"/>
        <v>0</v>
      </c>
      <c r="BF34" s="56">
        <f t="shared" si="9"/>
        <v>0</v>
      </c>
    </row>
    <row r="35" spans="1:58">
      <c r="A35" s="57" t="s">
        <v>29</v>
      </c>
      <c r="B35" s="57">
        <f t="shared" si="10"/>
        <v>1</v>
      </c>
      <c r="C35" s="57"/>
      <c r="D35" s="57">
        <v>1</v>
      </c>
      <c r="E35" s="57"/>
      <c r="F35" s="57"/>
      <c r="G35" s="57">
        <f t="shared" si="2"/>
        <v>28</v>
      </c>
      <c r="H35" s="57"/>
      <c r="I35" s="57">
        <v>28</v>
      </c>
      <c r="J35" s="57"/>
      <c r="K35" s="57"/>
      <c r="L35" s="57">
        <f t="shared" si="3"/>
        <v>1</v>
      </c>
      <c r="M35" s="57"/>
      <c r="N35" s="57">
        <v>1</v>
      </c>
      <c r="O35" s="57"/>
      <c r="P35" s="57"/>
      <c r="Q35" s="57">
        <f t="shared" si="4"/>
        <v>0</v>
      </c>
      <c r="R35" s="57"/>
      <c r="S35" s="57"/>
      <c r="T35" s="57"/>
      <c r="U35" s="57"/>
      <c r="V35" s="57">
        <f t="shared" si="11"/>
        <v>1</v>
      </c>
      <c r="W35" s="57"/>
      <c r="X35" s="57">
        <v>1</v>
      </c>
      <c r="Y35" s="57"/>
      <c r="Z35" s="57"/>
      <c r="AA35" s="57">
        <f t="shared" si="12"/>
        <v>3</v>
      </c>
      <c r="AB35" s="57"/>
      <c r="AC35" s="57">
        <v>3</v>
      </c>
      <c r="AD35" s="57"/>
      <c r="AE35" s="57"/>
      <c r="AF35" s="57">
        <f t="shared" si="13"/>
        <v>1</v>
      </c>
      <c r="AG35" s="57"/>
      <c r="AH35" s="57">
        <v>1</v>
      </c>
      <c r="AI35" s="57"/>
      <c r="AJ35" s="57"/>
      <c r="AK35" s="57">
        <f t="shared" si="14"/>
        <v>1</v>
      </c>
      <c r="AL35" s="57"/>
      <c r="AM35" s="57">
        <v>1</v>
      </c>
      <c r="AN35" s="57"/>
      <c r="AO35" s="57"/>
      <c r="AP35" s="57"/>
      <c r="AQ35" s="57"/>
      <c r="AR35" s="57"/>
      <c r="AS35" s="57"/>
      <c r="AT35" s="57"/>
      <c r="AU35" s="58">
        <f t="shared" si="15"/>
        <v>36</v>
      </c>
      <c r="AV35" s="58">
        <f t="shared" si="15"/>
        <v>0</v>
      </c>
      <c r="AW35" s="58">
        <f t="shared" si="15"/>
        <v>36</v>
      </c>
      <c r="AX35" s="58">
        <f t="shared" si="15"/>
        <v>0</v>
      </c>
      <c r="AY35" s="58">
        <f t="shared" si="15"/>
        <v>0</v>
      </c>
      <c r="AZ35" s="51">
        <f t="shared" si="16"/>
        <v>80</v>
      </c>
      <c r="BA35" s="88"/>
      <c r="BB35" s="56">
        <f t="shared" si="5"/>
        <v>5</v>
      </c>
      <c r="BC35" s="56">
        <f t="shared" si="6"/>
        <v>0</v>
      </c>
      <c r="BD35" s="56">
        <f t="shared" si="7"/>
        <v>5</v>
      </c>
      <c r="BE35" s="56">
        <f t="shared" si="8"/>
        <v>0</v>
      </c>
      <c r="BF35" s="56">
        <f t="shared" si="9"/>
        <v>0</v>
      </c>
    </row>
    <row r="36" spans="1:58">
      <c r="A36" s="57" t="s">
        <v>30</v>
      </c>
      <c r="B36" s="57">
        <f t="shared" si="10"/>
        <v>2</v>
      </c>
      <c r="C36" s="57"/>
      <c r="D36" s="57">
        <v>1</v>
      </c>
      <c r="E36" s="57">
        <v>1</v>
      </c>
      <c r="F36" s="57"/>
      <c r="G36" s="57">
        <f t="shared" si="2"/>
        <v>6</v>
      </c>
      <c r="H36" s="57">
        <v>4</v>
      </c>
      <c r="I36" s="57"/>
      <c r="J36" s="57">
        <v>1</v>
      </c>
      <c r="K36" s="57">
        <v>1</v>
      </c>
      <c r="L36" s="57">
        <f t="shared" si="3"/>
        <v>0</v>
      </c>
      <c r="M36" s="57"/>
      <c r="N36" s="57"/>
      <c r="O36" s="57"/>
      <c r="P36" s="57"/>
      <c r="Q36" s="57">
        <f t="shared" si="4"/>
        <v>1</v>
      </c>
      <c r="R36" s="57"/>
      <c r="S36" s="57">
        <v>1</v>
      </c>
      <c r="T36" s="57"/>
      <c r="U36" s="57"/>
      <c r="V36" s="57">
        <f t="shared" si="11"/>
        <v>1</v>
      </c>
      <c r="W36" s="57">
        <v>1</v>
      </c>
      <c r="X36" s="57"/>
      <c r="Y36" s="57"/>
      <c r="Z36" s="57"/>
      <c r="AA36" s="57">
        <f t="shared" si="12"/>
        <v>0</v>
      </c>
      <c r="AB36" s="57"/>
      <c r="AC36" s="57"/>
      <c r="AD36" s="57"/>
      <c r="AE36" s="57"/>
      <c r="AF36" s="57">
        <f t="shared" si="13"/>
        <v>3</v>
      </c>
      <c r="AG36" s="57">
        <v>3</v>
      </c>
      <c r="AH36" s="57"/>
      <c r="AI36" s="57"/>
      <c r="AJ36" s="57"/>
      <c r="AK36" s="57">
        <f t="shared" si="14"/>
        <v>1</v>
      </c>
      <c r="AL36" s="57">
        <v>1</v>
      </c>
      <c r="AM36" s="57"/>
      <c r="AN36" s="57"/>
      <c r="AO36" s="57"/>
      <c r="AP36" s="57"/>
      <c r="AQ36" s="57"/>
      <c r="AR36" s="57"/>
      <c r="AS36" s="57"/>
      <c r="AT36" s="57"/>
      <c r="AU36" s="58">
        <f t="shared" si="15"/>
        <v>14</v>
      </c>
      <c r="AV36" s="58">
        <f t="shared" si="15"/>
        <v>9</v>
      </c>
      <c r="AW36" s="58">
        <f t="shared" si="15"/>
        <v>2</v>
      </c>
      <c r="AX36" s="58">
        <f t="shared" si="15"/>
        <v>2</v>
      </c>
      <c r="AY36" s="58">
        <f t="shared" si="15"/>
        <v>1</v>
      </c>
      <c r="AZ36" s="51">
        <f t="shared" si="16"/>
        <v>78.571428571428584</v>
      </c>
      <c r="BA36" s="88"/>
      <c r="BB36" s="56">
        <f t="shared" si="5"/>
        <v>4</v>
      </c>
      <c r="BC36" s="56">
        <f t="shared" si="6"/>
        <v>4</v>
      </c>
      <c r="BD36" s="56">
        <f t="shared" si="7"/>
        <v>0</v>
      </c>
      <c r="BE36" s="56">
        <f t="shared" si="8"/>
        <v>0</v>
      </c>
      <c r="BF36" s="56">
        <f t="shared" si="9"/>
        <v>0</v>
      </c>
    </row>
    <row r="37" spans="1:58">
      <c r="A37" s="57" t="s">
        <v>31</v>
      </c>
      <c r="B37" s="57">
        <f t="shared" si="10"/>
        <v>1</v>
      </c>
      <c r="C37" s="57"/>
      <c r="D37" s="57"/>
      <c r="E37" s="57">
        <v>1</v>
      </c>
      <c r="F37" s="57"/>
      <c r="G37" s="57">
        <f t="shared" si="2"/>
        <v>10</v>
      </c>
      <c r="H37" s="57"/>
      <c r="I37" s="57"/>
      <c r="J37" s="57">
        <v>1</v>
      </c>
      <c r="K37" s="57">
        <v>9</v>
      </c>
      <c r="L37" s="57">
        <f t="shared" si="3"/>
        <v>0</v>
      </c>
      <c r="M37" s="57"/>
      <c r="N37" s="57"/>
      <c r="O37" s="57"/>
      <c r="P37" s="57"/>
      <c r="Q37" s="57">
        <f t="shared" si="4"/>
        <v>0</v>
      </c>
      <c r="R37" s="57"/>
      <c r="S37" s="57"/>
      <c r="T37" s="57"/>
      <c r="U37" s="57"/>
      <c r="V37" s="57">
        <f t="shared" si="11"/>
        <v>0</v>
      </c>
      <c r="W37" s="57"/>
      <c r="X37" s="57"/>
      <c r="Y37" s="57"/>
      <c r="Z37" s="57"/>
      <c r="AA37" s="57">
        <f t="shared" si="12"/>
        <v>0</v>
      </c>
      <c r="AB37" s="57"/>
      <c r="AC37" s="57"/>
      <c r="AD37" s="57"/>
      <c r="AE37" s="57"/>
      <c r="AF37" s="57">
        <f t="shared" si="13"/>
        <v>3</v>
      </c>
      <c r="AG37" s="57">
        <v>2</v>
      </c>
      <c r="AH37" s="57">
        <v>1</v>
      </c>
      <c r="AI37" s="57"/>
      <c r="AJ37" s="57"/>
      <c r="AK37" s="57">
        <f t="shared" si="14"/>
        <v>2</v>
      </c>
      <c r="AL37" s="57">
        <v>1</v>
      </c>
      <c r="AM37" s="57">
        <v>1</v>
      </c>
      <c r="AN37" s="57"/>
      <c r="AO37" s="57"/>
      <c r="AP37" s="57"/>
      <c r="AQ37" s="57"/>
      <c r="AR37" s="57"/>
      <c r="AS37" s="57"/>
      <c r="AT37" s="57"/>
      <c r="AU37" s="58">
        <f t="shared" si="15"/>
        <v>16</v>
      </c>
      <c r="AV37" s="58">
        <f t="shared" si="15"/>
        <v>3</v>
      </c>
      <c r="AW37" s="58">
        <f t="shared" si="15"/>
        <v>2</v>
      </c>
      <c r="AX37" s="58">
        <f t="shared" si="15"/>
        <v>2</v>
      </c>
      <c r="AY37" s="58">
        <f t="shared" si="15"/>
        <v>9</v>
      </c>
      <c r="AZ37" s="51">
        <f t="shared" si="16"/>
        <v>31.25</v>
      </c>
      <c r="BA37" s="88"/>
      <c r="BB37" s="56">
        <f t="shared" si="5"/>
        <v>5</v>
      </c>
      <c r="BC37" s="56">
        <f t="shared" si="6"/>
        <v>3</v>
      </c>
      <c r="BD37" s="56">
        <f t="shared" si="7"/>
        <v>2</v>
      </c>
      <c r="BE37" s="56">
        <f t="shared" si="8"/>
        <v>0</v>
      </c>
      <c r="BF37" s="56">
        <f t="shared" si="9"/>
        <v>0</v>
      </c>
    </row>
    <row r="38" spans="1:58">
      <c r="A38" s="57" t="s">
        <v>32</v>
      </c>
      <c r="B38" s="1">
        <f t="shared" si="10"/>
        <v>3</v>
      </c>
      <c r="C38" s="1"/>
      <c r="D38" s="1">
        <v>2</v>
      </c>
      <c r="E38" s="1">
        <v>1</v>
      </c>
      <c r="F38" s="1"/>
      <c r="G38" s="1">
        <f t="shared" si="2"/>
        <v>139</v>
      </c>
      <c r="H38" s="1">
        <v>39</v>
      </c>
      <c r="I38" s="1">
        <v>67</v>
      </c>
      <c r="J38" s="1">
        <v>22</v>
      </c>
      <c r="K38" s="1">
        <v>11</v>
      </c>
      <c r="L38" s="1">
        <f t="shared" si="3"/>
        <v>10</v>
      </c>
      <c r="M38" s="1"/>
      <c r="N38" s="1">
        <v>10</v>
      </c>
      <c r="O38" s="1"/>
      <c r="P38" s="1"/>
      <c r="Q38" s="1">
        <f t="shared" si="4"/>
        <v>17</v>
      </c>
      <c r="R38" s="1"/>
      <c r="S38" s="1">
        <v>17</v>
      </c>
      <c r="T38" s="1"/>
      <c r="U38" s="1"/>
      <c r="V38" s="1">
        <f t="shared" si="11"/>
        <v>2</v>
      </c>
      <c r="W38" s="1">
        <v>1</v>
      </c>
      <c r="X38" s="1">
        <v>1</v>
      </c>
      <c r="Y38" s="1"/>
      <c r="Z38" s="1"/>
      <c r="AA38" s="1">
        <f t="shared" si="12"/>
        <v>1</v>
      </c>
      <c r="AB38" s="1">
        <v>1</v>
      </c>
      <c r="AC38" s="1"/>
      <c r="AD38" s="1"/>
      <c r="AE38" s="1"/>
      <c r="AF38" s="1">
        <f t="shared" si="13"/>
        <v>48</v>
      </c>
      <c r="AG38" s="1">
        <v>48</v>
      </c>
      <c r="AH38" s="1"/>
      <c r="AI38" s="1"/>
      <c r="AJ38" s="1"/>
      <c r="AK38" s="1">
        <f t="shared" si="14"/>
        <v>25</v>
      </c>
      <c r="AL38" s="1">
        <v>25</v>
      </c>
      <c r="AM38" s="1"/>
      <c r="AN38" s="1"/>
      <c r="AO38" s="1"/>
      <c r="AP38" s="1"/>
      <c r="AQ38" s="1"/>
      <c r="AR38" s="1"/>
      <c r="AS38" s="1"/>
      <c r="AT38" s="1"/>
      <c r="AU38" s="58">
        <f t="shared" si="15"/>
        <v>245</v>
      </c>
      <c r="AV38" s="58">
        <f t="shared" si="15"/>
        <v>114</v>
      </c>
      <c r="AW38" s="58">
        <f t="shared" si="15"/>
        <v>97</v>
      </c>
      <c r="AX38" s="58">
        <f t="shared" si="15"/>
        <v>23</v>
      </c>
      <c r="AY38" s="58">
        <f t="shared" si="15"/>
        <v>11</v>
      </c>
      <c r="AZ38" s="51">
        <f t="shared" si="16"/>
        <v>80.08163265306122</v>
      </c>
      <c r="BA38" s="88"/>
      <c r="BB38" s="56">
        <f t="shared" si="5"/>
        <v>74</v>
      </c>
      <c r="BC38" s="56">
        <f t="shared" si="6"/>
        <v>74</v>
      </c>
      <c r="BD38" s="56">
        <f t="shared" si="7"/>
        <v>0</v>
      </c>
      <c r="BE38" s="56">
        <f t="shared" si="8"/>
        <v>0</v>
      </c>
      <c r="BF38" s="56">
        <f t="shared" si="9"/>
        <v>0</v>
      </c>
    </row>
    <row r="39" spans="1:58">
      <c r="A39" s="57" t="s">
        <v>33</v>
      </c>
      <c r="B39" s="57">
        <f t="shared" si="10"/>
        <v>1</v>
      </c>
      <c r="C39" s="57"/>
      <c r="D39" s="57"/>
      <c r="E39" s="57">
        <v>1</v>
      </c>
      <c r="F39" s="57"/>
      <c r="G39" s="57">
        <f t="shared" si="2"/>
        <v>16</v>
      </c>
      <c r="H39" s="57"/>
      <c r="I39" s="57">
        <v>13</v>
      </c>
      <c r="J39" s="57">
        <v>1</v>
      </c>
      <c r="K39" s="57">
        <v>2</v>
      </c>
      <c r="L39" s="57">
        <f t="shared" si="3"/>
        <v>2</v>
      </c>
      <c r="M39" s="57"/>
      <c r="N39" s="57">
        <v>2</v>
      </c>
      <c r="O39" s="57"/>
      <c r="P39" s="57"/>
      <c r="Q39" s="57">
        <f t="shared" si="4"/>
        <v>3</v>
      </c>
      <c r="R39" s="57"/>
      <c r="S39" s="57">
        <v>1</v>
      </c>
      <c r="T39" s="57"/>
      <c r="U39" s="57">
        <v>2</v>
      </c>
      <c r="V39" s="57">
        <f t="shared" si="11"/>
        <v>1</v>
      </c>
      <c r="W39" s="57"/>
      <c r="X39" s="57"/>
      <c r="Y39" s="57">
        <v>1</v>
      </c>
      <c r="Z39" s="57"/>
      <c r="AA39" s="57">
        <f t="shared" si="12"/>
        <v>3</v>
      </c>
      <c r="AB39" s="57">
        <v>3</v>
      </c>
      <c r="AC39" s="57"/>
      <c r="AD39" s="57"/>
      <c r="AE39" s="57"/>
      <c r="AF39" s="57">
        <f t="shared" si="13"/>
        <v>3</v>
      </c>
      <c r="AG39" s="57">
        <v>2</v>
      </c>
      <c r="AH39" s="57">
        <v>1</v>
      </c>
      <c r="AI39" s="57"/>
      <c r="AJ39" s="57"/>
      <c r="AK39" s="57">
        <f t="shared" si="14"/>
        <v>1</v>
      </c>
      <c r="AL39" s="57"/>
      <c r="AM39" s="57">
        <v>1</v>
      </c>
      <c r="AN39" s="57"/>
      <c r="AO39" s="57"/>
      <c r="AP39" s="57"/>
      <c r="AQ39" s="57"/>
      <c r="AR39" s="57"/>
      <c r="AS39" s="57"/>
      <c r="AT39" s="57"/>
      <c r="AU39" s="58">
        <f t="shared" si="15"/>
        <v>30</v>
      </c>
      <c r="AV39" s="58">
        <f t="shared" si="15"/>
        <v>5</v>
      </c>
      <c r="AW39" s="58">
        <f t="shared" si="15"/>
        <v>18</v>
      </c>
      <c r="AX39" s="58">
        <f t="shared" si="15"/>
        <v>3</v>
      </c>
      <c r="AY39" s="58">
        <f t="shared" si="15"/>
        <v>4</v>
      </c>
      <c r="AZ39" s="51">
        <f t="shared" si="16"/>
        <v>66.666666666666671</v>
      </c>
      <c r="BA39" s="88"/>
      <c r="BB39" s="56">
        <f t="shared" si="5"/>
        <v>7</v>
      </c>
      <c r="BC39" s="56">
        <f t="shared" si="6"/>
        <v>5</v>
      </c>
      <c r="BD39" s="56">
        <f t="shared" si="7"/>
        <v>2</v>
      </c>
      <c r="BE39" s="56">
        <f t="shared" si="8"/>
        <v>0</v>
      </c>
      <c r="BF39" s="56">
        <f t="shared" si="9"/>
        <v>0</v>
      </c>
    </row>
    <row r="40" spans="1:58">
      <c r="A40" s="57" t="s">
        <v>34</v>
      </c>
      <c r="B40" s="57">
        <f t="shared" si="10"/>
        <v>2</v>
      </c>
      <c r="C40" s="57"/>
      <c r="D40" s="57"/>
      <c r="E40" s="57">
        <v>2</v>
      </c>
      <c r="F40" s="57"/>
      <c r="G40" s="57">
        <f t="shared" si="2"/>
        <v>11</v>
      </c>
      <c r="H40" s="57"/>
      <c r="I40" s="57">
        <v>3</v>
      </c>
      <c r="J40" s="57">
        <v>8</v>
      </c>
      <c r="K40" s="57"/>
      <c r="L40" s="57">
        <f t="shared" si="3"/>
        <v>2</v>
      </c>
      <c r="M40" s="57"/>
      <c r="N40" s="57">
        <v>2</v>
      </c>
      <c r="O40" s="57"/>
      <c r="P40" s="57"/>
      <c r="Q40" s="57">
        <f t="shared" si="4"/>
        <v>4</v>
      </c>
      <c r="R40" s="57"/>
      <c r="S40" s="57"/>
      <c r="T40" s="57">
        <v>4</v>
      </c>
      <c r="U40" s="57"/>
      <c r="V40" s="57">
        <f t="shared" si="11"/>
        <v>1</v>
      </c>
      <c r="W40" s="57"/>
      <c r="X40" s="57"/>
      <c r="Y40" s="57">
        <v>1</v>
      </c>
      <c r="Z40" s="57"/>
      <c r="AA40" s="57">
        <f t="shared" si="12"/>
        <v>0</v>
      </c>
      <c r="AB40" s="57"/>
      <c r="AC40" s="57"/>
      <c r="AD40" s="57"/>
      <c r="AE40" s="57"/>
      <c r="AF40" s="57">
        <f t="shared" si="13"/>
        <v>9</v>
      </c>
      <c r="AG40" s="57">
        <v>9</v>
      </c>
      <c r="AH40" s="57"/>
      <c r="AI40" s="57"/>
      <c r="AJ40" s="57"/>
      <c r="AK40" s="57">
        <f t="shared" si="14"/>
        <v>3</v>
      </c>
      <c r="AL40" s="57">
        <v>3</v>
      </c>
      <c r="AM40" s="57"/>
      <c r="AN40" s="57"/>
      <c r="AO40" s="57"/>
      <c r="AP40" s="57"/>
      <c r="AQ40" s="57"/>
      <c r="AR40" s="57"/>
      <c r="AS40" s="57"/>
      <c r="AT40" s="57"/>
      <c r="AU40" s="58">
        <f t="shared" si="15"/>
        <v>32</v>
      </c>
      <c r="AV40" s="58">
        <f t="shared" si="15"/>
        <v>12</v>
      </c>
      <c r="AW40" s="58">
        <f t="shared" si="15"/>
        <v>5</v>
      </c>
      <c r="AX40" s="58">
        <f t="shared" si="15"/>
        <v>15</v>
      </c>
      <c r="AY40" s="58">
        <f t="shared" si="15"/>
        <v>0</v>
      </c>
      <c r="AZ40" s="51">
        <f t="shared" si="16"/>
        <v>59.375</v>
      </c>
      <c r="BA40" s="88"/>
      <c r="BB40" s="56">
        <f t="shared" si="5"/>
        <v>12</v>
      </c>
      <c r="BC40" s="56">
        <f t="shared" si="6"/>
        <v>12</v>
      </c>
      <c r="BD40" s="56">
        <f t="shared" si="7"/>
        <v>0</v>
      </c>
      <c r="BE40" s="56">
        <f t="shared" si="8"/>
        <v>0</v>
      </c>
      <c r="BF40" s="56">
        <f t="shared" si="9"/>
        <v>0</v>
      </c>
    </row>
    <row r="41" spans="1:58">
      <c r="A41" s="57" t="s">
        <v>35</v>
      </c>
      <c r="B41" s="57">
        <f t="shared" si="10"/>
        <v>1</v>
      </c>
      <c r="C41" s="57"/>
      <c r="D41" s="57"/>
      <c r="E41" s="57">
        <v>1</v>
      </c>
      <c r="F41" s="57"/>
      <c r="G41" s="57">
        <f t="shared" si="2"/>
        <v>3</v>
      </c>
      <c r="H41" s="57"/>
      <c r="I41" s="57">
        <v>1</v>
      </c>
      <c r="J41" s="57">
        <v>1</v>
      </c>
      <c r="K41" s="57">
        <v>1</v>
      </c>
      <c r="L41" s="57">
        <f t="shared" si="3"/>
        <v>1</v>
      </c>
      <c r="M41" s="57"/>
      <c r="N41" s="57">
        <v>1</v>
      </c>
      <c r="O41" s="57"/>
      <c r="P41" s="57"/>
      <c r="Q41" s="57">
        <f t="shared" si="4"/>
        <v>0</v>
      </c>
      <c r="R41" s="57"/>
      <c r="S41" s="57"/>
      <c r="T41" s="57"/>
      <c r="U41" s="57"/>
      <c r="V41" s="57">
        <f t="shared" si="11"/>
        <v>1</v>
      </c>
      <c r="W41" s="57"/>
      <c r="X41" s="57"/>
      <c r="Y41" s="57">
        <v>1</v>
      </c>
      <c r="Z41" s="57"/>
      <c r="AA41" s="57">
        <f t="shared" si="12"/>
        <v>1</v>
      </c>
      <c r="AB41" s="57">
        <v>1</v>
      </c>
      <c r="AC41" s="57"/>
      <c r="AD41" s="57"/>
      <c r="AE41" s="57"/>
      <c r="AF41" s="57">
        <f t="shared" si="13"/>
        <v>3</v>
      </c>
      <c r="AG41" s="57">
        <v>3</v>
      </c>
      <c r="AH41" s="57"/>
      <c r="AI41" s="57"/>
      <c r="AJ41" s="57"/>
      <c r="AK41" s="57">
        <f t="shared" si="14"/>
        <v>1</v>
      </c>
      <c r="AL41" s="57">
        <v>1</v>
      </c>
      <c r="AM41" s="57"/>
      <c r="AN41" s="57"/>
      <c r="AO41" s="57"/>
      <c r="AP41" s="57"/>
      <c r="AQ41" s="57"/>
      <c r="AR41" s="57"/>
      <c r="AS41" s="57"/>
      <c r="AT41" s="57"/>
      <c r="AU41" s="58">
        <f t="shared" si="15"/>
        <v>11</v>
      </c>
      <c r="AV41" s="58">
        <f t="shared" si="15"/>
        <v>5</v>
      </c>
      <c r="AW41" s="58">
        <f t="shared" si="15"/>
        <v>2</v>
      </c>
      <c r="AX41" s="58">
        <f t="shared" si="15"/>
        <v>3</v>
      </c>
      <c r="AY41" s="58">
        <f t="shared" si="15"/>
        <v>1</v>
      </c>
      <c r="AZ41" s="51">
        <f t="shared" si="16"/>
        <v>65.454545454545453</v>
      </c>
      <c r="BA41" s="88"/>
      <c r="BB41" s="56">
        <f t="shared" si="5"/>
        <v>5</v>
      </c>
      <c r="BC41" s="56">
        <f t="shared" si="6"/>
        <v>5</v>
      </c>
      <c r="BD41" s="56">
        <f t="shared" si="7"/>
        <v>0</v>
      </c>
      <c r="BE41" s="56">
        <f t="shared" si="8"/>
        <v>0</v>
      </c>
      <c r="BF41" s="56">
        <f t="shared" si="9"/>
        <v>0</v>
      </c>
    </row>
    <row r="42" spans="1:58">
      <c r="A42" s="57" t="s">
        <v>36</v>
      </c>
      <c r="B42" s="57">
        <f t="shared" si="10"/>
        <v>3</v>
      </c>
      <c r="C42" s="57"/>
      <c r="D42" s="57"/>
      <c r="E42" s="57">
        <v>3</v>
      </c>
      <c r="F42" s="57"/>
      <c r="G42" s="57">
        <f t="shared" si="2"/>
        <v>4</v>
      </c>
      <c r="H42" s="57"/>
      <c r="I42" s="57"/>
      <c r="J42" s="57">
        <v>4</v>
      </c>
      <c r="K42" s="57"/>
      <c r="L42" s="57">
        <f t="shared" si="3"/>
        <v>2</v>
      </c>
      <c r="M42" s="57"/>
      <c r="N42" s="57">
        <v>2</v>
      </c>
      <c r="O42" s="57"/>
      <c r="P42" s="57"/>
      <c r="Q42" s="57">
        <f t="shared" si="4"/>
        <v>2</v>
      </c>
      <c r="R42" s="57">
        <v>2</v>
      </c>
      <c r="S42" s="57"/>
      <c r="T42" s="57"/>
      <c r="U42" s="57"/>
      <c r="V42" s="57">
        <f t="shared" si="11"/>
        <v>1</v>
      </c>
      <c r="W42" s="57"/>
      <c r="X42" s="57">
        <v>1</v>
      </c>
      <c r="Y42" s="57"/>
      <c r="Z42" s="57"/>
      <c r="AA42" s="57">
        <f t="shared" si="12"/>
        <v>2</v>
      </c>
      <c r="AB42" s="57">
        <v>2</v>
      </c>
      <c r="AC42" s="57"/>
      <c r="AD42" s="57"/>
      <c r="AE42" s="57"/>
      <c r="AF42" s="57">
        <f t="shared" si="13"/>
        <v>8</v>
      </c>
      <c r="AG42" s="57">
        <v>4</v>
      </c>
      <c r="AH42" s="57">
        <v>3</v>
      </c>
      <c r="AI42" s="57">
        <v>1</v>
      </c>
      <c r="AJ42" s="57"/>
      <c r="AK42" s="57">
        <f t="shared" si="14"/>
        <v>4</v>
      </c>
      <c r="AL42" s="57">
        <v>3</v>
      </c>
      <c r="AM42" s="57">
        <v>1</v>
      </c>
      <c r="AN42" s="57"/>
      <c r="AO42" s="57"/>
      <c r="AP42" s="57"/>
      <c r="AQ42" s="57"/>
      <c r="AR42" s="57"/>
      <c r="AS42" s="57"/>
      <c r="AT42" s="57"/>
      <c r="AU42" s="58">
        <f t="shared" si="15"/>
        <v>26</v>
      </c>
      <c r="AV42" s="58">
        <f t="shared" si="15"/>
        <v>11</v>
      </c>
      <c r="AW42" s="58">
        <f t="shared" si="15"/>
        <v>7</v>
      </c>
      <c r="AX42" s="58">
        <f t="shared" si="15"/>
        <v>8</v>
      </c>
      <c r="AY42" s="58">
        <f t="shared" si="15"/>
        <v>0</v>
      </c>
      <c r="AZ42" s="51">
        <f t="shared" si="16"/>
        <v>70</v>
      </c>
      <c r="BA42" s="88"/>
      <c r="BB42" s="56">
        <f t="shared" si="5"/>
        <v>14</v>
      </c>
      <c r="BC42" s="56">
        <f t="shared" si="6"/>
        <v>9</v>
      </c>
      <c r="BD42" s="56">
        <f t="shared" si="7"/>
        <v>4</v>
      </c>
      <c r="BE42" s="56">
        <f t="shared" si="8"/>
        <v>1</v>
      </c>
      <c r="BF42" s="56">
        <f t="shared" si="9"/>
        <v>0</v>
      </c>
    </row>
    <row r="43" spans="1:58">
      <c r="A43" s="57" t="s">
        <v>37</v>
      </c>
      <c r="B43" s="57">
        <f t="shared" si="10"/>
        <v>1</v>
      </c>
      <c r="C43" s="57"/>
      <c r="D43" s="57"/>
      <c r="E43" s="57">
        <v>1</v>
      </c>
      <c r="F43" s="57"/>
      <c r="G43" s="57">
        <f t="shared" si="2"/>
        <v>4</v>
      </c>
      <c r="H43" s="57"/>
      <c r="I43" s="57">
        <v>4</v>
      </c>
      <c r="J43" s="57"/>
      <c r="K43" s="57"/>
      <c r="L43" s="57">
        <f t="shared" si="3"/>
        <v>4</v>
      </c>
      <c r="M43" s="57"/>
      <c r="N43" s="57">
        <v>4</v>
      </c>
      <c r="O43" s="57"/>
      <c r="P43" s="57"/>
      <c r="Q43" s="57">
        <f t="shared" si="4"/>
        <v>1</v>
      </c>
      <c r="R43" s="57">
        <v>1</v>
      </c>
      <c r="S43" s="57"/>
      <c r="T43" s="57"/>
      <c r="U43" s="57"/>
      <c r="V43" s="57">
        <f t="shared" si="11"/>
        <v>0</v>
      </c>
      <c r="W43" s="57"/>
      <c r="X43" s="57"/>
      <c r="Y43" s="57"/>
      <c r="Z43" s="57"/>
      <c r="AA43" s="57">
        <f t="shared" si="12"/>
        <v>0</v>
      </c>
      <c r="AB43" s="57"/>
      <c r="AC43" s="57"/>
      <c r="AD43" s="57"/>
      <c r="AE43" s="57"/>
      <c r="AF43" s="57">
        <f t="shared" si="13"/>
        <v>6</v>
      </c>
      <c r="AG43" s="57">
        <v>6</v>
      </c>
      <c r="AH43" s="57"/>
      <c r="AI43" s="57"/>
      <c r="AJ43" s="57"/>
      <c r="AK43" s="57">
        <f t="shared" si="14"/>
        <v>2</v>
      </c>
      <c r="AL43" s="57">
        <v>2</v>
      </c>
      <c r="AM43" s="57"/>
      <c r="AN43" s="57"/>
      <c r="AO43" s="57"/>
      <c r="AP43" s="57"/>
      <c r="AQ43" s="57"/>
      <c r="AR43" s="57"/>
      <c r="AS43" s="57"/>
      <c r="AT43" s="57"/>
      <c r="AU43" s="58">
        <f t="shared" si="15"/>
        <v>18</v>
      </c>
      <c r="AV43" s="58">
        <f t="shared" si="15"/>
        <v>9</v>
      </c>
      <c r="AW43" s="58">
        <f t="shared" si="15"/>
        <v>8</v>
      </c>
      <c r="AX43" s="58">
        <f t="shared" si="15"/>
        <v>1</v>
      </c>
      <c r="AY43" s="58">
        <f t="shared" si="15"/>
        <v>0</v>
      </c>
      <c r="AZ43" s="51">
        <f t="shared" si="16"/>
        <v>86.666666666666671</v>
      </c>
      <c r="BA43" s="88"/>
      <c r="BB43" s="56">
        <f t="shared" si="5"/>
        <v>8</v>
      </c>
      <c r="BC43" s="56">
        <f t="shared" si="6"/>
        <v>8</v>
      </c>
      <c r="BD43" s="56">
        <f t="shared" si="7"/>
        <v>0</v>
      </c>
      <c r="BE43" s="56">
        <f t="shared" si="8"/>
        <v>0</v>
      </c>
      <c r="BF43" s="56">
        <f t="shared" si="9"/>
        <v>0</v>
      </c>
    </row>
    <row r="44" spans="1:58">
      <c r="A44" s="57" t="s">
        <v>38</v>
      </c>
      <c r="B44" s="57">
        <f t="shared" si="10"/>
        <v>2</v>
      </c>
      <c r="C44" s="57"/>
      <c r="D44" s="57"/>
      <c r="E44" s="57">
        <v>2</v>
      </c>
      <c r="F44" s="57"/>
      <c r="G44" s="57">
        <f t="shared" si="2"/>
        <v>22</v>
      </c>
      <c r="H44" s="57"/>
      <c r="I44" s="57">
        <v>11</v>
      </c>
      <c r="J44" s="57">
        <v>6</v>
      </c>
      <c r="K44" s="57">
        <v>5</v>
      </c>
      <c r="L44" s="57">
        <f t="shared" si="3"/>
        <v>6</v>
      </c>
      <c r="M44" s="57"/>
      <c r="N44" s="57">
        <v>6</v>
      </c>
      <c r="O44" s="57"/>
      <c r="P44" s="57"/>
      <c r="Q44" s="57">
        <f t="shared" si="4"/>
        <v>5</v>
      </c>
      <c r="R44" s="57"/>
      <c r="S44" s="57">
        <v>5</v>
      </c>
      <c r="T44" s="57"/>
      <c r="U44" s="57"/>
      <c r="V44" s="57">
        <f t="shared" si="11"/>
        <v>1</v>
      </c>
      <c r="W44" s="57"/>
      <c r="X44" s="57">
        <v>1</v>
      </c>
      <c r="Y44" s="57"/>
      <c r="Z44" s="57"/>
      <c r="AA44" s="57">
        <f t="shared" si="12"/>
        <v>0</v>
      </c>
      <c r="AB44" s="57"/>
      <c r="AC44" s="57"/>
      <c r="AD44" s="57"/>
      <c r="AE44" s="57"/>
      <c r="AF44" s="57">
        <f t="shared" si="13"/>
        <v>3</v>
      </c>
      <c r="AG44" s="57">
        <v>2</v>
      </c>
      <c r="AH44" s="57">
        <v>1</v>
      </c>
      <c r="AI44" s="57"/>
      <c r="AJ44" s="57"/>
      <c r="AK44" s="57">
        <f t="shared" si="14"/>
        <v>2</v>
      </c>
      <c r="AL44" s="57">
        <v>1</v>
      </c>
      <c r="AM44" s="57">
        <v>1</v>
      </c>
      <c r="AN44" s="57"/>
      <c r="AO44" s="57"/>
      <c r="AP44" s="57"/>
      <c r="AQ44" s="57"/>
      <c r="AR44" s="57"/>
      <c r="AS44" s="57"/>
      <c r="AT44" s="57"/>
      <c r="AU44" s="58">
        <f t="shared" si="15"/>
        <v>41</v>
      </c>
      <c r="AV44" s="58">
        <f t="shared" si="15"/>
        <v>3</v>
      </c>
      <c r="AW44" s="58">
        <f t="shared" si="15"/>
        <v>25</v>
      </c>
      <c r="AX44" s="58">
        <f t="shared" si="15"/>
        <v>8</v>
      </c>
      <c r="AY44" s="58">
        <f t="shared" si="15"/>
        <v>5</v>
      </c>
      <c r="AZ44" s="51">
        <f t="shared" si="16"/>
        <v>60</v>
      </c>
      <c r="BA44" s="88"/>
      <c r="BB44" s="56">
        <f t="shared" si="5"/>
        <v>5</v>
      </c>
      <c r="BC44" s="56">
        <f t="shared" si="6"/>
        <v>3</v>
      </c>
      <c r="BD44" s="56">
        <f t="shared" si="7"/>
        <v>2</v>
      </c>
      <c r="BE44" s="56">
        <f t="shared" si="8"/>
        <v>0</v>
      </c>
      <c r="BF44" s="56">
        <f t="shared" si="9"/>
        <v>0</v>
      </c>
    </row>
    <row r="45" spans="1:58">
      <c r="BB45" s="71"/>
      <c r="BC45" s="71"/>
      <c r="BD45" s="71"/>
      <c r="BE45" s="71"/>
      <c r="BF45" s="71"/>
    </row>
    <row r="46" spans="1:58">
      <c r="A46" s="58" t="s">
        <v>67</v>
      </c>
      <c r="B46" s="58">
        <f>SUM(B4:B45)</f>
        <v>172</v>
      </c>
      <c r="C46" s="58">
        <f t="shared" ref="C46:AY46" si="17">SUM(C4:C45)</f>
        <v>4</v>
      </c>
      <c r="D46" s="58">
        <f t="shared" si="17"/>
        <v>70</v>
      </c>
      <c r="E46" s="58">
        <f t="shared" si="17"/>
        <v>96</v>
      </c>
      <c r="F46" s="58">
        <f t="shared" si="17"/>
        <v>2</v>
      </c>
      <c r="G46" s="58">
        <f t="shared" si="17"/>
        <v>886</v>
      </c>
      <c r="H46" s="58">
        <f t="shared" si="17"/>
        <v>84</v>
      </c>
      <c r="I46" s="58">
        <f t="shared" si="17"/>
        <v>404</v>
      </c>
      <c r="J46" s="58">
        <f t="shared" si="17"/>
        <v>249</v>
      </c>
      <c r="K46" s="58">
        <f t="shared" si="17"/>
        <v>149</v>
      </c>
      <c r="L46" s="58">
        <f t="shared" si="17"/>
        <v>132</v>
      </c>
      <c r="M46" s="58">
        <f t="shared" si="17"/>
        <v>4</v>
      </c>
      <c r="N46" s="58">
        <f t="shared" si="17"/>
        <v>102</v>
      </c>
      <c r="O46" s="58">
        <f t="shared" si="17"/>
        <v>26</v>
      </c>
      <c r="P46" s="58">
        <f t="shared" si="17"/>
        <v>0</v>
      </c>
      <c r="Q46" s="58">
        <f t="shared" si="17"/>
        <v>130</v>
      </c>
      <c r="R46" s="58">
        <f t="shared" si="17"/>
        <v>13</v>
      </c>
      <c r="S46" s="58">
        <f t="shared" si="17"/>
        <v>79</v>
      </c>
      <c r="T46" s="58">
        <f t="shared" si="17"/>
        <v>10</v>
      </c>
      <c r="U46" s="58">
        <f t="shared" si="17"/>
        <v>28</v>
      </c>
      <c r="V46" s="58">
        <f t="shared" si="17"/>
        <v>55</v>
      </c>
      <c r="W46" s="58">
        <f t="shared" si="17"/>
        <v>19</v>
      </c>
      <c r="X46" s="58">
        <f t="shared" si="17"/>
        <v>28</v>
      </c>
      <c r="Y46" s="58">
        <f t="shared" si="17"/>
        <v>7</v>
      </c>
      <c r="Z46" s="58">
        <f t="shared" si="17"/>
        <v>1</v>
      </c>
      <c r="AA46" s="58">
        <f t="shared" si="17"/>
        <v>18</v>
      </c>
      <c r="AB46" s="58">
        <f t="shared" si="17"/>
        <v>11</v>
      </c>
      <c r="AC46" s="58">
        <f t="shared" si="17"/>
        <v>7</v>
      </c>
      <c r="AD46" s="58">
        <f t="shared" si="17"/>
        <v>0</v>
      </c>
      <c r="AE46" s="58">
        <f t="shared" si="17"/>
        <v>0</v>
      </c>
      <c r="AF46" s="58">
        <f t="shared" si="17"/>
        <v>344</v>
      </c>
      <c r="AG46" s="58">
        <f t="shared" si="17"/>
        <v>259</v>
      </c>
      <c r="AH46" s="58">
        <f t="shared" si="17"/>
        <v>69</v>
      </c>
      <c r="AI46" s="58">
        <f t="shared" si="17"/>
        <v>16</v>
      </c>
      <c r="AJ46" s="58">
        <f t="shared" si="17"/>
        <v>0</v>
      </c>
      <c r="AK46" s="58">
        <f t="shared" si="17"/>
        <v>164</v>
      </c>
      <c r="AL46" s="58">
        <f t="shared" si="17"/>
        <v>122</v>
      </c>
      <c r="AM46" s="58">
        <f t="shared" si="17"/>
        <v>31</v>
      </c>
      <c r="AN46" s="58">
        <f t="shared" si="17"/>
        <v>11</v>
      </c>
      <c r="AO46" s="58">
        <f t="shared" si="17"/>
        <v>0</v>
      </c>
      <c r="AP46" s="58">
        <f t="shared" si="17"/>
        <v>89</v>
      </c>
      <c r="AQ46" s="58">
        <f t="shared" si="17"/>
        <v>89</v>
      </c>
      <c r="AR46" s="58">
        <f t="shared" si="17"/>
        <v>0</v>
      </c>
      <c r="AS46" s="58">
        <f t="shared" si="17"/>
        <v>0</v>
      </c>
      <c r="AT46" s="58">
        <f t="shared" si="17"/>
        <v>0</v>
      </c>
      <c r="AU46" s="58">
        <f t="shared" si="17"/>
        <v>1990</v>
      </c>
      <c r="AV46" s="58">
        <f t="shared" si="17"/>
        <v>605</v>
      </c>
      <c r="AW46" s="58">
        <f t="shared" si="17"/>
        <v>790</v>
      </c>
      <c r="AX46" s="58">
        <f t="shared" si="17"/>
        <v>415</v>
      </c>
      <c r="AY46" s="58">
        <f t="shared" si="17"/>
        <v>180</v>
      </c>
      <c r="AZ46" s="51">
        <f>100*AV46/$AU46+80*AW46/$AU46+20*AX46/$AU46</f>
        <v>66.331658291457288</v>
      </c>
      <c r="BA46" s="88"/>
      <c r="BB46" s="71">
        <f>SUM(BB4:BB44)</f>
        <v>615</v>
      </c>
      <c r="BC46" s="71">
        <f>SUM(BC4:BC44)</f>
        <v>481</v>
      </c>
      <c r="BD46" s="71">
        <f>SUM(BD4:BD44)</f>
        <v>107</v>
      </c>
      <c r="BE46" s="71">
        <f>SUM(BE4:BE44)</f>
        <v>27</v>
      </c>
      <c r="BF46" s="71">
        <f>SUM(BF4:BF44)</f>
        <v>0</v>
      </c>
    </row>
    <row r="47" spans="1:58">
      <c r="A47" s="58"/>
      <c r="B47" s="58"/>
      <c r="C47" s="53">
        <f>C46/172</f>
        <v>2.3255813953488372E-2</v>
      </c>
      <c r="D47" s="53">
        <f>D46/172</f>
        <v>0.40697674418604651</v>
      </c>
      <c r="E47" s="53">
        <f>E46/172</f>
        <v>0.55813953488372092</v>
      </c>
      <c r="F47" s="53">
        <f>F46/172</f>
        <v>1.1627906976744186E-2</v>
      </c>
      <c r="G47" s="53"/>
      <c r="H47" s="53">
        <f>H46/886</f>
        <v>9.480812641083522E-2</v>
      </c>
      <c r="I47" s="53">
        <f>I46/886</f>
        <v>0.45598194130925507</v>
      </c>
      <c r="J47" s="53">
        <f>J46/886</f>
        <v>0.28103837471783294</v>
      </c>
      <c r="K47" s="53">
        <f>K46/886</f>
        <v>0.16817155756207675</v>
      </c>
      <c r="L47" s="53"/>
      <c r="M47" s="53">
        <f>M46/132</f>
        <v>3.0303030303030304E-2</v>
      </c>
      <c r="N47" s="53">
        <f>N46/132</f>
        <v>0.77272727272727271</v>
      </c>
      <c r="O47" s="53">
        <f>O46/132</f>
        <v>0.19696969696969696</v>
      </c>
      <c r="P47" s="53">
        <f>P46/132</f>
        <v>0</v>
      </c>
      <c r="Q47" s="53"/>
      <c r="R47" s="53">
        <f>R46/130</f>
        <v>0.1</v>
      </c>
      <c r="S47" s="53">
        <f>S46/130</f>
        <v>0.60769230769230764</v>
      </c>
      <c r="T47" s="53">
        <f>T46/130</f>
        <v>7.6923076923076927E-2</v>
      </c>
      <c r="U47" s="53">
        <f>U46/130</f>
        <v>0.2153846153846154</v>
      </c>
      <c r="V47" s="53"/>
      <c r="W47" s="53">
        <f>W46/55</f>
        <v>0.34545454545454546</v>
      </c>
      <c r="X47" s="53">
        <f>X46/55</f>
        <v>0.50909090909090904</v>
      </c>
      <c r="Y47" s="53">
        <f>Y46/55</f>
        <v>0.12727272727272726</v>
      </c>
      <c r="Z47" s="53">
        <f>Z46/55</f>
        <v>1.8181818181818181E-2</v>
      </c>
      <c r="AA47" s="53"/>
      <c r="AB47" s="53">
        <f>AB46/18</f>
        <v>0.61111111111111116</v>
      </c>
      <c r="AC47" s="53">
        <f>AC46/18</f>
        <v>0.3888888888888889</v>
      </c>
      <c r="AD47" s="53">
        <f>AD46/18</f>
        <v>0</v>
      </c>
      <c r="AE47" s="53">
        <f>AE46/18</f>
        <v>0</v>
      </c>
      <c r="AF47" s="53"/>
      <c r="AG47" s="53">
        <f>AG46/344</f>
        <v>0.75290697674418605</v>
      </c>
      <c r="AH47" s="53">
        <f>AH46/344</f>
        <v>0.2005813953488372</v>
      </c>
      <c r="AI47" s="53">
        <f>AI46/344</f>
        <v>4.6511627906976744E-2</v>
      </c>
      <c r="AJ47" s="53">
        <f>AJ46/344</f>
        <v>0</v>
      </c>
      <c r="AK47" s="53"/>
      <c r="AL47" s="53">
        <f>AL46/164</f>
        <v>0.74390243902439024</v>
      </c>
      <c r="AM47" s="53">
        <f>AM46/164</f>
        <v>0.18902439024390244</v>
      </c>
      <c r="AN47" s="53">
        <f>AN46/164</f>
        <v>6.7073170731707321E-2</v>
      </c>
      <c r="AO47" s="53">
        <f>AO46/164</f>
        <v>0</v>
      </c>
      <c r="AP47" s="53"/>
      <c r="AQ47" s="53">
        <f>AQ46/89</f>
        <v>1</v>
      </c>
      <c r="AR47" s="53">
        <f>AR46/89</f>
        <v>0</v>
      </c>
      <c r="AS47" s="53">
        <f>AS46/89</f>
        <v>0</v>
      </c>
      <c r="AT47" s="53">
        <f>AT46/89</f>
        <v>0</v>
      </c>
      <c r="AU47" s="53"/>
      <c r="AV47" s="53">
        <f>AV46/1901</f>
        <v>0.31825355076275647</v>
      </c>
      <c r="AW47" s="53">
        <f>AW46/1901</f>
        <v>0.41557075223566542</v>
      </c>
      <c r="AX47" s="53">
        <f>AX46/1901</f>
        <v>0.21830615465544451</v>
      </c>
      <c r="AY47" s="53">
        <f>AY46/1901</f>
        <v>9.4687006838506046E-2</v>
      </c>
      <c r="AZ47" s="51"/>
      <c r="BA47" s="88"/>
      <c r="BB47" s="81"/>
      <c r="BC47" s="81">
        <f>BC46/615</f>
        <v>0.78211382113821137</v>
      </c>
      <c r="BD47" s="81">
        <f t="shared" ref="BD47:BF47" si="18">BD46/615</f>
        <v>0.17398373983739837</v>
      </c>
      <c r="BE47" s="81">
        <f t="shared" si="18"/>
        <v>4.3902439024390241E-2</v>
      </c>
      <c r="BF47" s="81">
        <f t="shared" si="18"/>
        <v>0</v>
      </c>
    </row>
    <row r="48" spans="1:58">
      <c r="BB48" s="89"/>
      <c r="BC48" s="89"/>
      <c r="BD48" s="89"/>
      <c r="BE48" s="89"/>
      <c r="BF48" s="89"/>
    </row>
    <row r="71" s="54" customFormat="1"/>
  </sheetData>
  <mergeCells count="11">
    <mergeCell ref="AA2:AE2"/>
    <mergeCell ref="B2:F2"/>
    <mergeCell ref="G2:K2"/>
    <mergeCell ref="L2:P2"/>
    <mergeCell ref="Q2:U2"/>
    <mergeCell ref="V2:Z2"/>
    <mergeCell ref="BB2:BF2"/>
    <mergeCell ref="AF2:AJ2"/>
    <mergeCell ref="AK2:AO2"/>
    <mergeCell ref="AP2:AT2"/>
    <mergeCell ref="AU2:AY2"/>
  </mergeCells>
  <phoneticPr fontId="1"/>
  <pageMargins left="0.23622047244094491" right="0.23622047244094491" top="0.74803149606299213" bottom="0.74803149606299213" header="0.31496062992125984" footer="0.31496062992125984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47"/>
  <sheetViews>
    <sheetView topLeftCell="G1" workbookViewId="0">
      <selection activeCell="BA4" sqref="BA4:BA44"/>
    </sheetView>
  </sheetViews>
  <sheetFormatPr defaultRowHeight="12"/>
  <cols>
    <col min="1" max="1" width="3.25" style="71" bestFit="1" customWidth="1"/>
    <col min="2" max="2" width="9.625" style="71" bestFit="1" customWidth="1"/>
    <col min="3" max="3" width="4.125" style="71" bestFit="1" customWidth="1"/>
    <col min="4" max="4" width="3.25" style="71" bestFit="1" customWidth="1"/>
    <col min="5" max="6" width="4.125" style="71" bestFit="1" customWidth="1"/>
    <col min="7" max="7" width="3.25" style="71" bestFit="1" customWidth="1"/>
    <col min="8" max="8" width="4.125" style="71" bestFit="1" customWidth="1"/>
    <col min="9" max="9" width="3.25" style="71" bestFit="1" customWidth="1"/>
    <col min="10" max="13" width="4.125" style="71" bestFit="1" customWidth="1"/>
    <col min="14" max="14" width="3.25" style="71" bestFit="1" customWidth="1"/>
    <col min="15" max="16" width="4.125" style="71" bestFit="1" customWidth="1"/>
    <col min="17" max="17" width="3.25" style="71" bestFit="1" customWidth="1"/>
    <col min="18" max="20" width="4.125" style="71" bestFit="1" customWidth="1"/>
    <col min="21" max="21" width="3.25" style="71" bestFit="1" customWidth="1"/>
    <col min="22" max="22" width="4.125" style="71" bestFit="1" customWidth="1"/>
    <col min="23" max="23" width="3.25" style="71" bestFit="1" customWidth="1"/>
    <col min="24" max="26" width="4.125" style="71" bestFit="1" customWidth="1"/>
    <col min="27" max="28" width="3.25" style="71" bestFit="1" customWidth="1"/>
    <col min="29" max="30" width="4.125" style="71" bestFit="1" customWidth="1"/>
    <col min="31" max="32" width="3.25" style="71" bestFit="1" customWidth="1"/>
    <col min="33" max="35" width="4.125" style="71" bestFit="1" customWidth="1"/>
    <col min="36" max="37" width="3.25" style="71" bestFit="1" customWidth="1"/>
    <col min="38" max="40" width="4.125" style="71" bestFit="1" customWidth="1"/>
    <col min="41" max="43" width="3.25" style="71" bestFit="1" customWidth="1"/>
    <col min="44" max="44" width="5" style="71" bestFit="1" customWidth="1"/>
    <col min="45" max="47" width="2.625" style="71" customWidth="1"/>
    <col min="48" max="48" width="4.125" style="80" bestFit="1" customWidth="1"/>
    <col min="49" max="49" width="3.25" style="80" bestFit="1" customWidth="1"/>
    <col min="50" max="50" width="4.125" style="80" bestFit="1" customWidth="1"/>
    <col min="51" max="52" width="3.25" style="80" bestFit="1" customWidth="1"/>
    <col min="53" max="53" width="5" style="74" bestFit="1" customWidth="1"/>
    <col min="54" max="16384" width="9" style="71"/>
  </cols>
  <sheetData>
    <row r="2" spans="1:53" s="68" customFormat="1">
      <c r="B2" s="69"/>
      <c r="C2" s="150" t="s">
        <v>101</v>
      </c>
      <c r="D2" s="150"/>
      <c r="E2" s="150"/>
      <c r="F2" s="150"/>
      <c r="G2" s="150"/>
      <c r="H2" s="150" t="s">
        <v>102</v>
      </c>
      <c r="I2" s="150"/>
      <c r="J2" s="150"/>
      <c r="K2" s="150"/>
      <c r="L2" s="150"/>
      <c r="M2" s="150" t="s">
        <v>103</v>
      </c>
      <c r="N2" s="150"/>
      <c r="O2" s="150"/>
      <c r="P2" s="150"/>
      <c r="Q2" s="150"/>
      <c r="R2" s="150" t="s">
        <v>104</v>
      </c>
      <c r="S2" s="150"/>
      <c r="T2" s="150"/>
      <c r="U2" s="150"/>
      <c r="V2" s="150"/>
      <c r="W2" s="150" t="s">
        <v>105</v>
      </c>
      <c r="X2" s="150"/>
      <c r="Y2" s="150"/>
      <c r="Z2" s="150"/>
      <c r="AA2" s="150"/>
      <c r="AB2" s="145" t="s">
        <v>106</v>
      </c>
      <c r="AC2" s="146"/>
      <c r="AD2" s="146"/>
      <c r="AE2" s="146"/>
      <c r="AF2" s="147"/>
      <c r="AG2" s="145" t="s">
        <v>107</v>
      </c>
      <c r="AH2" s="146"/>
      <c r="AI2" s="146"/>
      <c r="AJ2" s="146"/>
      <c r="AK2" s="147"/>
      <c r="AL2" s="145" t="s">
        <v>108</v>
      </c>
      <c r="AM2" s="146"/>
      <c r="AN2" s="146"/>
      <c r="AO2" s="146"/>
      <c r="AP2" s="147"/>
      <c r="AQ2" s="148" t="s">
        <v>112</v>
      </c>
      <c r="AR2" s="146"/>
      <c r="AS2" s="146"/>
      <c r="AT2" s="146"/>
      <c r="AU2" s="147"/>
      <c r="AV2" s="149" t="s">
        <v>109</v>
      </c>
      <c r="AW2" s="149"/>
      <c r="AX2" s="149"/>
      <c r="AY2" s="149"/>
      <c r="AZ2" s="149"/>
      <c r="BA2" s="70"/>
    </row>
    <row r="3" spans="1:53" ht="73.5">
      <c r="B3" s="72" t="s">
        <v>111</v>
      </c>
      <c r="C3" s="55" t="s">
        <v>40</v>
      </c>
      <c r="D3" s="55" t="s">
        <v>41</v>
      </c>
      <c r="E3" s="55" t="s">
        <v>42</v>
      </c>
      <c r="F3" s="55" t="s">
        <v>43</v>
      </c>
      <c r="G3" s="55" t="s">
        <v>44</v>
      </c>
      <c r="H3" s="55" t="s">
        <v>40</v>
      </c>
      <c r="I3" s="55" t="s">
        <v>41</v>
      </c>
      <c r="J3" s="55" t="s">
        <v>42</v>
      </c>
      <c r="K3" s="55" t="s">
        <v>43</v>
      </c>
      <c r="L3" s="55" t="s">
        <v>44</v>
      </c>
      <c r="M3" s="55" t="s">
        <v>40</v>
      </c>
      <c r="N3" s="55" t="s">
        <v>41</v>
      </c>
      <c r="O3" s="55" t="s">
        <v>42</v>
      </c>
      <c r="P3" s="55" t="s">
        <v>43</v>
      </c>
      <c r="Q3" s="55" t="s">
        <v>44</v>
      </c>
      <c r="R3" s="55" t="s">
        <v>40</v>
      </c>
      <c r="S3" s="55" t="s">
        <v>41</v>
      </c>
      <c r="T3" s="55" t="s">
        <v>42</v>
      </c>
      <c r="U3" s="55" t="s">
        <v>43</v>
      </c>
      <c r="V3" s="55" t="s">
        <v>44</v>
      </c>
      <c r="W3" s="55" t="s">
        <v>40</v>
      </c>
      <c r="X3" s="55" t="s">
        <v>41</v>
      </c>
      <c r="Y3" s="55" t="s">
        <v>42</v>
      </c>
      <c r="Z3" s="55" t="s">
        <v>43</v>
      </c>
      <c r="AA3" s="55" t="s">
        <v>44</v>
      </c>
      <c r="AB3" s="55" t="s">
        <v>40</v>
      </c>
      <c r="AC3" s="55" t="s">
        <v>41</v>
      </c>
      <c r="AD3" s="55" t="s">
        <v>42</v>
      </c>
      <c r="AE3" s="55" t="s">
        <v>43</v>
      </c>
      <c r="AF3" s="55" t="s">
        <v>44</v>
      </c>
      <c r="AG3" s="55" t="s">
        <v>40</v>
      </c>
      <c r="AH3" s="55" t="s">
        <v>41</v>
      </c>
      <c r="AI3" s="55" t="s">
        <v>42</v>
      </c>
      <c r="AJ3" s="55" t="s">
        <v>43</v>
      </c>
      <c r="AK3" s="55" t="s">
        <v>44</v>
      </c>
      <c r="AL3" s="55" t="s">
        <v>40</v>
      </c>
      <c r="AM3" s="55" t="s">
        <v>41</v>
      </c>
      <c r="AN3" s="55" t="s">
        <v>42</v>
      </c>
      <c r="AO3" s="55" t="s">
        <v>43</v>
      </c>
      <c r="AP3" s="55" t="s">
        <v>44</v>
      </c>
      <c r="AQ3" s="55" t="s">
        <v>40</v>
      </c>
      <c r="AR3" s="55" t="s">
        <v>41</v>
      </c>
      <c r="AS3" s="55" t="s">
        <v>42</v>
      </c>
      <c r="AT3" s="55" t="s">
        <v>43</v>
      </c>
      <c r="AU3" s="55" t="s">
        <v>44</v>
      </c>
      <c r="AV3" s="73" t="s">
        <v>40</v>
      </c>
      <c r="AW3" s="73" t="s">
        <v>41</v>
      </c>
      <c r="AX3" s="73" t="s">
        <v>42</v>
      </c>
      <c r="AY3" s="73" t="s">
        <v>43</v>
      </c>
      <c r="AZ3" s="73" t="s">
        <v>44</v>
      </c>
    </row>
    <row r="4" spans="1:53">
      <c r="A4" s="71">
        <v>1</v>
      </c>
      <c r="B4" s="72" t="s">
        <v>39</v>
      </c>
      <c r="C4" s="1">
        <f>SUM(D4:G4)</f>
        <v>12</v>
      </c>
      <c r="D4" s="75">
        <v>1</v>
      </c>
      <c r="E4" s="1">
        <v>4</v>
      </c>
      <c r="F4" s="1">
        <v>7</v>
      </c>
      <c r="G4" s="1"/>
      <c r="H4" s="1">
        <f t="shared" ref="H4:H44" si="0">SUM(I4:L4)</f>
        <v>95</v>
      </c>
      <c r="I4" s="1">
        <v>2</v>
      </c>
      <c r="J4" s="1">
        <v>32</v>
      </c>
      <c r="K4" s="1">
        <v>33</v>
      </c>
      <c r="L4" s="1">
        <v>28</v>
      </c>
      <c r="M4" s="1">
        <f>SUM(N4:Q4)</f>
        <v>9</v>
      </c>
      <c r="N4" s="1"/>
      <c r="O4" s="1">
        <v>7</v>
      </c>
      <c r="P4" s="1">
        <v>1</v>
      </c>
      <c r="Q4" s="1">
        <v>1</v>
      </c>
      <c r="R4" s="1">
        <f>SUM(S4:V4)</f>
        <v>3</v>
      </c>
      <c r="S4" s="1"/>
      <c r="T4" s="1">
        <v>2</v>
      </c>
      <c r="U4" s="1">
        <v>1</v>
      </c>
      <c r="V4" s="1"/>
      <c r="W4" s="1">
        <f>SUM(X4:AA4)</f>
        <v>5</v>
      </c>
      <c r="X4" s="1">
        <v>2</v>
      </c>
      <c r="Y4" s="1">
        <v>2</v>
      </c>
      <c r="Z4" s="1">
        <v>1</v>
      </c>
      <c r="AA4" s="1"/>
      <c r="AB4" s="1">
        <f>SUM(AC4:AF4)</f>
        <v>0</v>
      </c>
      <c r="AC4" s="1"/>
      <c r="AD4" s="1"/>
      <c r="AE4" s="1"/>
      <c r="AF4" s="1"/>
      <c r="AG4" s="1">
        <f>SUM(AH4:AK4)</f>
        <v>49</v>
      </c>
      <c r="AH4" s="1">
        <v>49</v>
      </c>
      <c r="AI4" s="1"/>
      <c r="AJ4" s="1"/>
      <c r="AK4" s="1"/>
      <c r="AL4" s="1">
        <f>SUM(AM4:AP4)</f>
        <v>20</v>
      </c>
      <c r="AM4" s="1">
        <v>20</v>
      </c>
      <c r="AN4" s="1"/>
      <c r="AO4" s="1"/>
      <c r="AP4" s="1"/>
      <c r="AQ4" s="1"/>
      <c r="AR4" s="1"/>
      <c r="AS4" s="1"/>
      <c r="AT4" s="1"/>
      <c r="AU4" s="1"/>
      <c r="AV4" s="83">
        <f>C4+H4+M4+R4+W4+AB4+AG4+AL4+AQ4</f>
        <v>193</v>
      </c>
      <c r="AW4" s="83">
        <f>D4+I4+N4+S4+X4+AC4+AH4+AM4+AR4</f>
        <v>74</v>
      </c>
      <c r="AX4" s="83">
        <f t="shared" ref="AX4:AZ19" si="1">E4+J4+O4+T4+Y4+AD4+AI4+AN4+AS4</f>
        <v>47</v>
      </c>
      <c r="AY4" s="83">
        <f t="shared" si="1"/>
        <v>43</v>
      </c>
      <c r="AZ4" s="83">
        <f t="shared" si="1"/>
        <v>29</v>
      </c>
      <c r="BA4" s="76">
        <f t="shared" ref="BA4:BA44" si="2">100*AW4/$AV4+80*AX4/$AV4+20*AY4/$AV4</f>
        <v>62.279792746113998</v>
      </c>
    </row>
    <row r="5" spans="1:53">
      <c r="A5" s="71">
        <v>2</v>
      </c>
      <c r="B5" s="72" t="s">
        <v>0</v>
      </c>
      <c r="C5" s="1">
        <f t="shared" ref="C5:C44" si="3">SUM(D5:G5)</f>
        <v>1</v>
      </c>
      <c r="D5" s="75"/>
      <c r="E5" s="1"/>
      <c r="F5" s="1">
        <v>1</v>
      </c>
      <c r="G5" s="1"/>
      <c r="H5" s="1">
        <f t="shared" si="0"/>
        <v>3</v>
      </c>
      <c r="I5" s="1"/>
      <c r="J5" s="1"/>
      <c r="K5" s="1">
        <v>3</v>
      </c>
      <c r="L5" s="1"/>
      <c r="M5" s="1">
        <f t="shared" ref="M5:M44" si="4">SUM(N5:Q5)</f>
        <v>3</v>
      </c>
      <c r="N5" s="1"/>
      <c r="O5" s="1">
        <v>1</v>
      </c>
      <c r="P5" s="1">
        <v>2</v>
      </c>
      <c r="Q5" s="1"/>
      <c r="R5" s="1">
        <f t="shared" ref="R5:R44" si="5">SUM(S5:V5)</f>
        <v>2</v>
      </c>
      <c r="S5" s="1"/>
      <c r="T5" s="1">
        <v>2</v>
      </c>
      <c r="U5" s="1"/>
      <c r="V5" s="1"/>
      <c r="W5" s="1">
        <f t="shared" ref="W5:W44" si="6">SUM(X5:AA5)</f>
        <v>1</v>
      </c>
      <c r="X5" s="1">
        <v>1</v>
      </c>
      <c r="Y5" s="1"/>
      <c r="Z5" s="1"/>
      <c r="AA5" s="1"/>
      <c r="AB5" s="1">
        <f t="shared" ref="AB5:AB44" si="7">SUM(AC5:AF5)</f>
        <v>0</v>
      </c>
      <c r="AC5" s="1">
        <v>0</v>
      </c>
      <c r="AD5" s="1"/>
      <c r="AE5" s="1"/>
      <c r="AF5" s="1"/>
      <c r="AG5" s="1">
        <f t="shared" ref="AG5:AG44" si="8">SUM(AH5:AK5)</f>
        <v>6</v>
      </c>
      <c r="AH5" s="1">
        <v>6</v>
      </c>
      <c r="AI5" s="1"/>
      <c r="AJ5" s="1"/>
      <c r="AK5" s="1"/>
      <c r="AL5" s="1">
        <f t="shared" ref="AL5:AL44" si="9">SUM(AM5:AP5)</f>
        <v>3</v>
      </c>
      <c r="AM5" s="1">
        <v>3</v>
      </c>
      <c r="AN5" s="1"/>
      <c r="AO5" s="1"/>
      <c r="AP5" s="1"/>
      <c r="AQ5" s="1"/>
      <c r="AR5" s="1"/>
      <c r="AS5" s="1"/>
      <c r="AT5" s="1"/>
      <c r="AU5" s="1"/>
      <c r="AV5" s="83">
        <f t="shared" ref="AV5:AZ44" si="10">C5+H5+M5+R5+W5+AB5+AG5+AL5+AQ5</f>
        <v>19</v>
      </c>
      <c r="AW5" s="83">
        <f t="shared" si="10"/>
        <v>10</v>
      </c>
      <c r="AX5" s="83">
        <f t="shared" si="1"/>
        <v>3</v>
      </c>
      <c r="AY5" s="83">
        <f t="shared" si="1"/>
        <v>6</v>
      </c>
      <c r="AZ5" s="83">
        <f t="shared" si="1"/>
        <v>0</v>
      </c>
      <c r="BA5" s="76">
        <f t="shared" si="2"/>
        <v>71.578947368421041</v>
      </c>
    </row>
    <row r="6" spans="1:53">
      <c r="A6" s="71">
        <v>3</v>
      </c>
      <c r="B6" s="72" t="s">
        <v>1</v>
      </c>
      <c r="C6" s="1">
        <f t="shared" si="3"/>
        <v>1</v>
      </c>
      <c r="D6" s="75"/>
      <c r="E6" s="1">
        <v>1</v>
      </c>
      <c r="F6" s="1"/>
      <c r="G6" s="1"/>
      <c r="H6" s="1">
        <f t="shared" si="0"/>
        <v>6</v>
      </c>
      <c r="I6" s="1"/>
      <c r="J6" s="1">
        <v>1</v>
      </c>
      <c r="K6" s="1">
        <v>4</v>
      </c>
      <c r="L6" s="1">
        <v>1</v>
      </c>
      <c r="M6" s="1">
        <f t="shared" si="4"/>
        <v>0</v>
      </c>
      <c r="N6" s="1"/>
      <c r="O6" s="1"/>
      <c r="P6" s="1"/>
      <c r="Q6" s="1"/>
      <c r="R6" s="1">
        <f t="shared" si="5"/>
        <v>0</v>
      </c>
      <c r="S6" s="1"/>
      <c r="T6" s="1"/>
      <c r="U6" s="1"/>
      <c r="V6" s="1"/>
      <c r="W6" s="1">
        <f t="shared" si="6"/>
        <v>1</v>
      </c>
      <c r="X6" s="1"/>
      <c r="Y6" s="1">
        <v>1</v>
      </c>
      <c r="Z6" s="1"/>
      <c r="AA6" s="1"/>
      <c r="AB6" s="1">
        <f t="shared" si="7"/>
        <v>0</v>
      </c>
      <c r="AC6" s="1"/>
      <c r="AD6" s="1"/>
      <c r="AE6" s="1"/>
      <c r="AF6" s="1"/>
      <c r="AG6" s="1">
        <f t="shared" si="8"/>
        <v>1</v>
      </c>
      <c r="AH6" s="1">
        <v>1</v>
      </c>
      <c r="AI6" s="1"/>
      <c r="AJ6" s="1"/>
      <c r="AK6" s="1"/>
      <c r="AL6" s="1">
        <f t="shared" si="9"/>
        <v>1</v>
      </c>
      <c r="AM6" s="1"/>
      <c r="AN6" s="1">
        <v>1</v>
      </c>
      <c r="AO6" s="1"/>
      <c r="AP6" s="1"/>
      <c r="AQ6" s="1"/>
      <c r="AR6" s="1"/>
      <c r="AS6" s="1"/>
      <c r="AT6" s="1"/>
      <c r="AU6" s="1"/>
      <c r="AV6" s="83">
        <f t="shared" si="10"/>
        <v>10</v>
      </c>
      <c r="AW6" s="83">
        <f t="shared" si="10"/>
        <v>1</v>
      </c>
      <c r="AX6" s="83">
        <f t="shared" si="1"/>
        <v>4</v>
      </c>
      <c r="AY6" s="83">
        <f t="shared" si="1"/>
        <v>4</v>
      </c>
      <c r="AZ6" s="83">
        <f t="shared" si="1"/>
        <v>1</v>
      </c>
      <c r="BA6" s="76">
        <f t="shared" si="2"/>
        <v>50</v>
      </c>
    </row>
    <row r="7" spans="1:53">
      <c r="A7" s="71">
        <v>4</v>
      </c>
      <c r="B7" s="72" t="s">
        <v>2</v>
      </c>
      <c r="C7" s="1">
        <f t="shared" si="3"/>
        <v>1</v>
      </c>
      <c r="D7" s="75"/>
      <c r="E7" s="1">
        <v>1</v>
      </c>
      <c r="F7" s="1"/>
      <c r="G7" s="1"/>
      <c r="H7" s="1">
        <f t="shared" si="0"/>
        <v>11</v>
      </c>
      <c r="I7" s="1"/>
      <c r="J7" s="1">
        <v>2</v>
      </c>
      <c r="K7" s="1">
        <v>9</v>
      </c>
      <c r="L7" s="1"/>
      <c r="M7" s="1">
        <f t="shared" si="4"/>
        <v>1</v>
      </c>
      <c r="N7" s="1"/>
      <c r="O7" s="1">
        <v>1</v>
      </c>
      <c r="P7" s="1"/>
      <c r="Q7" s="1"/>
      <c r="R7" s="1">
        <f t="shared" si="5"/>
        <v>1</v>
      </c>
      <c r="S7" s="1"/>
      <c r="T7" s="1">
        <v>1</v>
      </c>
      <c r="U7" s="1"/>
      <c r="V7" s="1"/>
      <c r="W7" s="1">
        <f t="shared" si="6"/>
        <v>0</v>
      </c>
      <c r="X7" s="1"/>
      <c r="Y7" s="1"/>
      <c r="Z7" s="1"/>
      <c r="AA7" s="1"/>
      <c r="AB7" s="1">
        <f t="shared" si="7"/>
        <v>0</v>
      </c>
      <c r="AC7" s="1"/>
      <c r="AD7" s="1"/>
      <c r="AE7" s="1"/>
      <c r="AF7" s="1"/>
      <c r="AG7" s="1">
        <f t="shared" si="8"/>
        <v>1</v>
      </c>
      <c r="AH7" s="1">
        <v>1</v>
      </c>
      <c r="AI7" s="1"/>
      <c r="AJ7" s="1"/>
      <c r="AK7" s="1"/>
      <c r="AL7" s="1">
        <f t="shared" si="9"/>
        <v>1</v>
      </c>
      <c r="AM7" s="1">
        <v>1</v>
      </c>
      <c r="AN7" s="1"/>
      <c r="AO7" s="1"/>
      <c r="AP7" s="1"/>
      <c r="AQ7" s="1"/>
      <c r="AR7" s="1"/>
      <c r="AS7" s="1"/>
      <c r="AT7" s="1"/>
      <c r="AU7" s="1"/>
      <c r="AV7" s="83">
        <f t="shared" si="10"/>
        <v>16</v>
      </c>
      <c r="AW7" s="83">
        <f t="shared" si="10"/>
        <v>2</v>
      </c>
      <c r="AX7" s="83">
        <f t="shared" si="1"/>
        <v>5</v>
      </c>
      <c r="AY7" s="83">
        <f t="shared" si="1"/>
        <v>9</v>
      </c>
      <c r="AZ7" s="83">
        <f t="shared" si="1"/>
        <v>0</v>
      </c>
      <c r="BA7" s="76">
        <f t="shared" si="2"/>
        <v>48.75</v>
      </c>
    </row>
    <row r="8" spans="1:53">
      <c r="A8" s="71">
        <v>5</v>
      </c>
      <c r="B8" s="72" t="s">
        <v>3</v>
      </c>
      <c r="C8" s="1">
        <f t="shared" si="3"/>
        <v>3</v>
      </c>
      <c r="D8" s="75"/>
      <c r="E8" s="1">
        <v>3</v>
      </c>
      <c r="F8" s="1"/>
      <c r="G8" s="1"/>
      <c r="H8" s="1">
        <f t="shared" si="0"/>
        <v>9</v>
      </c>
      <c r="I8" s="1">
        <v>1</v>
      </c>
      <c r="J8" s="1">
        <v>6</v>
      </c>
      <c r="K8" s="1">
        <v>2</v>
      </c>
      <c r="L8" s="1"/>
      <c r="M8" s="1">
        <f t="shared" si="4"/>
        <v>3</v>
      </c>
      <c r="N8" s="1"/>
      <c r="O8" s="1">
        <v>2</v>
      </c>
      <c r="P8" s="1">
        <v>1</v>
      </c>
      <c r="Q8" s="1"/>
      <c r="R8" s="1">
        <f t="shared" si="5"/>
        <v>1</v>
      </c>
      <c r="S8" s="1"/>
      <c r="T8" s="1"/>
      <c r="U8" s="1"/>
      <c r="V8" s="1">
        <v>1</v>
      </c>
      <c r="W8" s="1">
        <f t="shared" si="6"/>
        <v>2</v>
      </c>
      <c r="X8" s="1">
        <v>2</v>
      </c>
      <c r="Y8" s="1"/>
      <c r="Z8" s="1"/>
      <c r="AA8" s="1"/>
      <c r="AB8" s="1">
        <f t="shared" si="7"/>
        <v>0</v>
      </c>
      <c r="AC8" s="1"/>
      <c r="AD8" s="1"/>
      <c r="AE8" s="1"/>
      <c r="AF8" s="1"/>
      <c r="AG8" s="1">
        <f t="shared" si="8"/>
        <v>3</v>
      </c>
      <c r="AH8" s="1">
        <v>3</v>
      </c>
      <c r="AI8" s="1"/>
      <c r="AJ8" s="1"/>
      <c r="AK8" s="1"/>
      <c r="AL8" s="1">
        <f t="shared" si="9"/>
        <v>3</v>
      </c>
      <c r="AM8" s="1">
        <v>3</v>
      </c>
      <c r="AN8" s="1"/>
      <c r="AO8" s="1"/>
      <c r="AP8" s="1"/>
      <c r="AQ8" s="1"/>
      <c r="AR8" s="1"/>
      <c r="AS8" s="1"/>
      <c r="AT8" s="1"/>
      <c r="AU8" s="1"/>
      <c r="AV8" s="83">
        <f t="shared" si="10"/>
        <v>24</v>
      </c>
      <c r="AW8" s="83">
        <f t="shared" si="10"/>
        <v>9</v>
      </c>
      <c r="AX8" s="83">
        <f t="shared" si="1"/>
        <v>11</v>
      </c>
      <c r="AY8" s="83">
        <f t="shared" si="1"/>
        <v>3</v>
      </c>
      <c r="AZ8" s="83">
        <f t="shared" si="1"/>
        <v>1</v>
      </c>
      <c r="BA8" s="76">
        <f t="shared" si="2"/>
        <v>76.666666666666657</v>
      </c>
    </row>
    <row r="9" spans="1:53">
      <c r="A9" s="71">
        <v>6</v>
      </c>
      <c r="B9" s="72" t="s">
        <v>4</v>
      </c>
      <c r="C9" s="1">
        <f t="shared" si="3"/>
        <v>6</v>
      </c>
      <c r="D9" s="75"/>
      <c r="E9" s="1"/>
      <c r="F9" s="1">
        <v>6</v>
      </c>
      <c r="G9" s="1"/>
      <c r="H9" s="1">
        <f t="shared" si="0"/>
        <v>16</v>
      </c>
      <c r="I9" s="1">
        <v>4</v>
      </c>
      <c r="J9" s="1">
        <v>7</v>
      </c>
      <c r="K9" s="1">
        <v>5</v>
      </c>
      <c r="L9" s="1"/>
      <c r="M9" s="1">
        <f t="shared" si="4"/>
        <v>4</v>
      </c>
      <c r="N9" s="1"/>
      <c r="O9" s="1">
        <v>2</v>
      </c>
      <c r="P9" s="1">
        <v>2</v>
      </c>
      <c r="Q9" s="1"/>
      <c r="R9" s="1">
        <f t="shared" si="5"/>
        <v>3</v>
      </c>
      <c r="S9" s="1">
        <v>3</v>
      </c>
      <c r="T9" s="1"/>
      <c r="U9" s="1"/>
      <c r="V9" s="1"/>
      <c r="W9" s="1">
        <f t="shared" si="6"/>
        <v>4</v>
      </c>
      <c r="X9" s="1">
        <v>2</v>
      </c>
      <c r="Y9" s="1">
        <v>2</v>
      </c>
      <c r="Z9" s="1"/>
      <c r="AA9" s="1"/>
      <c r="AB9" s="1">
        <f t="shared" si="7"/>
        <v>1</v>
      </c>
      <c r="AC9" s="1">
        <v>1</v>
      </c>
      <c r="AD9" s="1"/>
      <c r="AE9" s="1"/>
      <c r="AF9" s="1"/>
      <c r="AG9" s="1">
        <f t="shared" si="8"/>
        <v>16</v>
      </c>
      <c r="AH9" s="1">
        <v>16</v>
      </c>
      <c r="AI9" s="1"/>
      <c r="AJ9" s="1"/>
      <c r="AK9" s="1"/>
      <c r="AL9" s="1">
        <f t="shared" si="9"/>
        <v>7</v>
      </c>
      <c r="AM9" s="1">
        <v>7</v>
      </c>
      <c r="AN9" s="1"/>
      <c r="AO9" s="1"/>
      <c r="AP9" s="1"/>
      <c r="AQ9" s="1"/>
      <c r="AR9" s="1"/>
      <c r="AS9" s="1"/>
      <c r="AT9" s="1"/>
      <c r="AU9" s="1"/>
      <c r="AV9" s="83">
        <f t="shared" si="10"/>
        <v>57</v>
      </c>
      <c r="AW9" s="83">
        <f t="shared" si="10"/>
        <v>33</v>
      </c>
      <c r="AX9" s="83">
        <f t="shared" si="1"/>
        <v>11</v>
      </c>
      <c r="AY9" s="83">
        <f t="shared" si="1"/>
        <v>13</v>
      </c>
      <c r="AZ9" s="83">
        <f t="shared" si="1"/>
        <v>0</v>
      </c>
      <c r="BA9" s="76">
        <f t="shared" si="2"/>
        <v>77.89473684210526</v>
      </c>
    </row>
    <row r="10" spans="1:53">
      <c r="A10" s="71">
        <v>7</v>
      </c>
      <c r="B10" s="72" t="s">
        <v>5</v>
      </c>
      <c r="C10" s="1">
        <f t="shared" si="3"/>
        <v>6</v>
      </c>
      <c r="D10" s="75"/>
      <c r="E10" s="1">
        <v>2</v>
      </c>
      <c r="F10" s="1">
        <v>4</v>
      </c>
      <c r="G10" s="1"/>
      <c r="H10" s="1">
        <f t="shared" si="0"/>
        <v>27</v>
      </c>
      <c r="I10" s="1">
        <v>6</v>
      </c>
      <c r="J10" s="1">
        <v>8</v>
      </c>
      <c r="K10" s="1">
        <v>8</v>
      </c>
      <c r="L10" s="1">
        <v>5</v>
      </c>
      <c r="M10" s="1">
        <f t="shared" si="4"/>
        <v>7</v>
      </c>
      <c r="N10" s="1"/>
      <c r="O10" s="1">
        <v>7</v>
      </c>
      <c r="P10" s="1"/>
      <c r="Q10" s="1"/>
      <c r="R10" s="1">
        <f t="shared" si="5"/>
        <v>0</v>
      </c>
      <c r="S10" s="1"/>
      <c r="T10" s="1"/>
      <c r="U10" s="1"/>
      <c r="V10" s="1"/>
      <c r="W10" s="1">
        <f t="shared" si="6"/>
        <v>1</v>
      </c>
      <c r="X10" s="1"/>
      <c r="Y10" s="1">
        <v>1</v>
      </c>
      <c r="Z10" s="1"/>
      <c r="AA10" s="1"/>
      <c r="AB10" s="1">
        <f t="shared" si="7"/>
        <v>1</v>
      </c>
      <c r="AC10" s="1"/>
      <c r="AD10" s="1">
        <v>1</v>
      </c>
      <c r="AE10" s="1"/>
      <c r="AF10" s="1"/>
      <c r="AG10" s="1">
        <f t="shared" si="8"/>
        <v>11</v>
      </c>
      <c r="AH10" s="1">
        <v>3</v>
      </c>
      <c r="AI10" s="1">
        <v>8</v>
      </c>
      <c r="AJ10" s="1"/>
      <c r="AK10" s="1"/>
      <c r="AL10" s="1">
        <f t="shared" si="9"/>
        <v>5</v>
      </c>
      <c r="AM10" s="1">
        <v>1</v>
      </c>
      <c r="AN10" s="1">
        <v>4</v>
      </c>
      <c r="AO10" s="1"/>
      <c r="AP10" s="1"/>
      <c r="AQ10" s="1"/>
      <c r="AR10" s="1"/>
      <c r="AS10" s="1"/>
      <c r="AT10" s="1"/>
      <c r="AU10" s="1"/>
      <c r="AV10" s="83">
        <f t="shared" si="10"/>
        <v>58</v>
      </c>
      <c r="AW10" s="83">
        <f t="shared" si="10"/>
        <v>10</v>
      </c>
      <c r="AX10" s="83">
        <f t="shared" si="1"/>
        <v>31</v>
      </c>
      <c r="AY10" s="83">
        <f t="shared" si="1"/>
        <v>12</v>
      </c>
      <c r="AZ10" s="83">
        <f t="shared" si="1"/>
        <v>5</v>
      </c>
      <c r="BA10" s="76">
        <f t="shared" si="2"/>
        <v>64.137931034482762</v>
      </c>
    </row>
    <row r="11" spans="1:53">
      <c r="A11" s="71">
        <v>8</v>
      </c>
      <c r="B11" s="72" t="s">
        <v>6</v>
      </c>
      <c r="C11" s="1">
        <f t="shared" si="3"/>
        <v>1</v>
      </c>
      <c r="D11" s="75"/>
      <c r="E11" s="1">
        <v>1</v>
      </c>
      <c r="F11" s="1"/>
      <c r="G11" s="1"/>
      <c r="H11" s="1">
        <f t="shared" si="0"/>
        <v>12</v>
      </c>
      <c r="I11" s="1"/>
      <c r="J11" s="1">
        <v>8</v>
      </c>
      <c r="K11" s="1">
        <v>2</v>
      </c>
      <c r="L11" s="1">
        <v>2</v>
      </c>
      <c r="M11" s="1">
        <f t="shared" si="4"/>
        <v>2</v>
      </c>
      <c r="N11" s="1"/>
      <c r="O11" s="1">
        <v>2</v>
      </c>
      <c r="P11" s="1"/>
      <c r="Q11" s="1"/>
      <c r="R11" s="1">
        <f t="shared" si="5"/>
        <v>3</v>
      </c>
      <c r="S11" s="1"/>
      <c r="T11" s="1"/>
      <c r="U11" s="1"/>
      <c r="V11" s="1">
        <v>3</v>
      </c>
      <c r="W11" s="1">
        <f t="shared" si="6"/>
        <v>1</v>
      </c>
      <c r="X11" s="1"/>
      <c r="Y11" s="1">
        <v>1</v>
      </c>
      <c r="Z11" s="1"/>
      <c r="AA11" s="1"/>
      <c r="AB11" s="1">
        <f t="shared" si="7"/>
        <v>0</v>
      </c>
      <c r="AC11" s="1"/>
      <c r="AD11" s="1"/>
      <c r="AE11" s="1"/>
      <c r="AF11" s="1"/>
      <c r="AG11" s="1">
        <f t="shared" si="8"/>
        <v>2</v>
      </c>
      <c r="AH11" s="1"/>
      <c r="AI11" s="1">
        <v>2</v>
      </c>
      <c r="AJ11" s="1"/>
      <c r="AK11" s="1"/>
      <c r="AL11" s="1">
        <f t="shared" si="9"/>
        <v>1</v>
      </c>
      <c r="AM11" s="1"/>
      <c r="AN11" s="1">
        <v>1</v>
      </c>
      <c r="AO11" s="1"/>
      <c r="AP11" s="1"/>
      <c r="AQ11" s="1"/>
      <c r="AR11" s="1"/>
      <c r="AS11" s="1"/>
      <c r="AT11" s="1"/>
      <c r="AU11" s="1"/>
      <c r="AV11" s="83">
        <f t="shared" si="10"/>
        <v>22</v>
      </c>
      <c r="AW11" s="83">
        <f t="shared" si="10"/>
        <v>0</v>
      </c>
      <c r="AX11" s="83">
        <f t="shared" si="1"/>
        <v>15</v>
      </c>
      <c r="AY11" s="83">
        <f t="shared" si="1"/>
        <v>2</v>
      </c>
      <c r="AZ11" s="83">
        <f t="shared" si="1"/>
        <v>5</v>
      </c>
      <c r="BA11" s="76">
        <f t="shared" si="2"/>
        <v>56.363636363636367</v>
      </c>
    </row>
    <row r="12" spans="1:53">
      <c r="A12" s="71">
        <v>9</v>
      </c>
      <c r="B12" s="72" t="s">
        <v>7</v>
      </c>
      <c r="C12" s="1">
        <f t="shared" si="3"/>
        <v>1</v>
      </c>
      <c r="D12" s="75">
        <v>1</v>
      </c>
      <c r="E12" s="1"/>
      <c r="F12" s="1"/>
      <c r="G12" s="1"/>
      <c r="H12" s="1">
        <f t="shared" si="0"/>
        <v>44</v>
      </c>
      <c r="I12" s="1">
        <v>2</v>
      </c>
      <c r="J12" s="1">
        <v>41</v>
      </c>
      <c r="K12" s="1">
        <v>1</v>
      </c>
      <c r="L12" s="1"/>
      <c r="M12" s="1">
        <f t="shared" si="4"/>
        <v>2</v>
      </c>
      <c r="N12" s="1">
        <v>2</v>
      </c>
      <c r="O12" s="1"/>
      <c r="P12" s="1"/>
      <c r="Q12" s="1"/>
      <c r="R12" s="1">
        <f t="shared" si="5"/>
        <v>1</v>
      </c>
      <c r="S12" s="1"/>
      <c r="T12" s="1"/>
      <c r="U12" s="1"/>
      <c r="V12" s="1">
        <v>1</v>
      </c>
      <c r="W12" s="1">
        <f t="shared" si="6"/>
        <v>1</v>
      </c>
      <c r="X12" s="1"/>
      <c r="Y12" s="1">
        <v>1</v>
      </c>
      <c r="Z12" s="1"/>
      <c r="AA12" s="1"/>
      <c r="AB12" s="1">
        <f t="shared" si="7"/>
        <v>0</v>
      </c>
      <c r="AC12" s="1"/>
      <c r="AD12" s="1"/>
      <c r="AE12" s="1"/>
      <c r="AF12" s="1"/>
      <c r="AG12" s="1">
        <f t="shared" si="8"/>
        <v>3</v>
      </c>
      <c r="AH12" s="1">
        <v>3</v>
      </c>
      <c r="AI12" s="1"/>
      <c r="AJ12" s="1"/>
      <c r="AK12" s="1"/>
      <c r="AL12" s="1">
        <f t="shared" si="9"/>
        <v>3</v>
      </c>
      <c r="AM12" s="1">
        <v>3</v>
      </c>
      <c r="AN12" s="1"/>
      <c r="AO12" s="1"/>
      <c r="AP12" s="1"/>
      <c r="AQ12" s="1"/>
      <c r="AR12" s="1"/>
      <c r="AS12" s="1"/>
      <c r="AT12" s="1"/>
      <c r="AU12" s="1"/>
      <c r="AV12" s="83">
        <f t="shared" si="10"/>
        <v>55</v>
      </c>
      <c r="AW12" s="83">
        <f t="shared" si="10"/>
        <v>11</v>
      </c>
      <c r="AX12" s="83">
        <f t="shared" si="1"/>
        <v>42</v>
      </c>
      <c r="AY12" s="83">
        <f t="shared" si="1"/>
        <v>1</v>
      </c>
      <c r="AZ12" s="83">
        <f t="shared" si="1"/>
        <v>1</v>
      </c>
      <c r="BA12" s="76">
        <f t="shared" si="2"/>
        <v>81.454545454545453</v>
      </c>
    </row>
    <row r="13" spans="1:53">
      <c r="A13" s="71">
        <v>10</v>
      </c>
      <c r="B13" s="72" t="s">
        <v>8</v>
      </c>
      <c r="C13" s="1">
        <f t="shared" si="3"/>
        <v>2</v>
      </c>
      <c r="D13" s="75"/>
      <c r="E13" s="1"/>
      <c r="F13" s="1">
        <v>2</v>
      </c>
      <c r="G13" s="1"/>
      <c r="H13" s="1">
        <f t="shared" si="0"/>
        <v>2</v>
      </c>
      <c r="I13" s="1"/>
      <c r="J13" s="1"/>
      <c r="K13" s="1">
        <v>2</v>
      </c>
      <c r="L13" s="1"/>
      <c r="M13" s="1">
        <f t="shared" si="4"/>
        <v>1</v>
      </c>
      <c r="N13" s="1"/>
      <c r="O13" s="1"/>
      <c r="P13" s="1">
        <v>1</v>
      </c>
      <c r="Q13" s="1"/>
      <c r="R13" s="1">
        <f t="shared" si="5"/>
        <v>1</v>
      </c>
      <c r="S13" s="1"/>
      <c r="T13" s="1"/>
      <c r="U13" s="1">
        <v>1</v>
      </c>
      <c r="V13" s="1"/>
      <c r="W13" s="1">
        <f t="shared" si="6"/>
        <v>1</v>
      </c>
      <c r="X13" s="1"/>
      <c r="Y13" s="1">
        <v>1</v>
      </c>
      <c r="Z13" s="1"/>
      <c r="AA13" s="1"/>
      <c r="AB13" s="1">
        <f t="shared" si="7"/>
        <v>0</v>
      </c>
      <c r="AC13" s="1"/>
      <c r="AD13" s="1"/>
      <c r="AE13" s="1"/>
      <c r="AF13" s="1"/>
      <c r="AG13" s="1">
        <f t="shared" si="8"/>
        <v>4</v>
      </c>
      <c r="AH13" s="1">
        <v>4</v>
      </c>
      <c r="AI13" s="1"/>
      <c r="AJ13" s="1"/>
      <c r="AK13" s="1"/>
      <c r="AL13" s="1">
        <f t="shared" si="9"/>
        <v>1</v>
      </c>
      <c r="AM13" s="1">
        <v>1</v>
      </c>
      <c r="AN13" s="1"/>
      <c r="AO13" s="1"/>
      <c r="AP13" s="1"/>
      <c r="AQ13" s="1"/>
      <c r="AR13" s="1"/>
      <c r="AS13" s="1"/>
      <c r="AT13" s="1"/>
      <c r="AU13" s="1"/>
      <c r="AV13" s="83">
        <f t="shared" si="10"/>
        <v>12</v>
      </c>
      <c r="AW13" s="83">
        <f t="shared" si="10"/>
        <v>5</v>
      </c>
      <c r="AX13" s="83">
        <f t="shared" si="1"/>
        <v>1</v>
      </c>
      <c r="AY13" s="83">
        <f t="shared" si="1"/>
        <v>6</v>
      </c>
      <c r="AZ13" s="83">
        <f t="shared" si="1"/>
        <v>0</v>
      </c>
      <c r="BA13" s="76">
        <f t="shared" si="2"/>
        <v>58.333333333333329</v>
      </c>
    </row>
    <row r="14" spans="1:53">
      <c r="A14" s="71">
        <v>11</v>
      </c>
      <c r="B14" s="72" t="s">
        <v>9</v>
      </c>
      <c r="C14" s="1">
        <f t="shared" si="3"/>
        <v>1</v>
      </c>
      <c r="D14" s="75"/>
      <c r="E14" s="1"/>
      <c r="F14" s="1">
        <v>1</v>
      </c>
      <c r="G14" s="1"/>
      <c r="H14" s="1">
        <f t="shared" si="0"/>
        <v>9</v>
      </c>
      <c r="I14" s="1">
        <v>5</v>
      </c>
      <c r="J14" s="1">
        <v>1</v>
      </c>
      <c r="K14" s="1">
        <v>3</v>
      </c>
      <c r="L14" s="1"/>
      <c r="M14" s="1">
        <f t="shared" si="4"/>
        <v>3</v>
      </c>
      <c r="N14" s="1"/>
      <c r="O14" s="1">
        <v>2</v>
      </c>
      <c r="P14" s="1">
        <v>1</v>
      </c>
      <c r="Q14" s="1"/>
      <c r="R14" s="1">
        <f t="shared" si="5"/>
        <v>0</v>
      </c>
      <c r="S14" s="1"/>
      <c r="T14" s="1"/>
      <c r="U14" s="1"/>
      <c r="V14" s="1"/>
      <c r="W14" s="1">
        <f t="shared" si="6"/>
        <v>1</v>
      </c>
      <c r="X14" s="1"/>
      <c r="Y14" s="1">
        <v>1</v>
      </c>
      <c r="Z14" s="1"/>
      <c r="AA14" s="1"/>
      <c r="AB14" s="1">
        <f t="shared" si="7"/>
        <v>0</v>
      </c>
      <c r="AC14" s="1"/>
      <c r="AD14" s="1"/>
      <c r="AE14" s="1"/>
      <c r="AF14" s="1"/>
      <c r="AG14" s="1">
        <f t="shared" si="8"/>
        <v>6</v>
      </c>
      <c r="AH14" s="1">
        <v>6</v>
      </c>
      <c r="AI14" s="1"/>
      <c r="AJ14" s="1"/>
      <c r="AK14" s="1"/>
      <c r="AL14" s="1">
        <f t="shared" si="9"/>
        <v>1</v>
      </c>
      <c r="AM14" s="1">
        <v>1</v>
      </c>
      <c r="AN14" s="1"/>
      <c r="AO14" s="1"/>
      <c r="AP14" s="1"/>
      <c r="AQ14" s="1"/>
      <c r="AR14" s="1"/>
      <c r="AS14" s="1"/>
      <c r="AT14" s="1"/>
      <c r="AU14" s="1"/>
      <c r="AV14" s="83">
        <f t="shared" si="10"/>
        <v>21</v>
      </c>
      <c r="AW14" s="83">
        <f t="shared" si="10"/>
        <v>12</v>
      </c>
      <c r="AX14" s="83">
        <f t="shared" si="1"/>
        <v>4</v>
      </c>
      <c r="AY14" s="83">
        <f t="shared" si="1"/>
        <v>5</v>
      </c>
      <c r="AZ14" s="83">
        <f t="shared" si="1"/>
        <v>0</v>
      </c>
      <c r="BA14" s="76">
        <f t="shared" si="2"/>
        <v>77.142857142857139</v>
      </c>
    </row>
    <row r="15" spans="1:53">
      <c r="A15" s="71">
        <v>12</v>
      </c>
      <c r="B15" s="72" t="s">
        <v>90</v>
      </c>
      <c r="C15" s="1">
        <f t="shared" si="3"/>
        <v>2</v>
      </c>
      <c r="D15" s="75"/>
      <c r="E15" s="1">
        <v>2</v>
      </c>
      <c r="F15" s="1"/>
      <c r="G15" s="1"/>
      <c r="H15" s="1">
        <f t="shared" si="0"/>
        <v>14</v>
      </c>
      <c r="I15" s="1">
        <v>2</v>
      </c>
      <c r="J15" s="1">
        <v>8</v>
      </c>
      <c r="K15" s="1"/>
      <c r="L15" s="1">
        <v>4</v>
      </c>
      <c r="M15" s="1">
        <f t="shared" si="4"/>
        <v>3</v>
      </c>
      <c r="N15" s="1">
        <v>2</v>
      </c>
      <c r="O15" s="1">
        <v>1</v>
      </c>
      <c r="P15" s="1"/>
      <c r="Q15" s="1"/>
      <c r="R15" s="1">
        <f t="shared" si="5"/>
        <v>3</v>
      </c>
      <c r="S15" s="1">
        <v>3</v>
      </c>
      <c r="T15" s="1"/>
      <c r="U15" s="1"/>
      <c r="V15" s="1"/>
      <c r="W15" s="1">
        <f t="shared" si="6"/>
        <v>2</v>
      </c>
      <c r="X15" s="1">
        <v>2</v>
      </c>
      <c r="Y15" s="1"/>
      <c r="Z15" s="1"/>
      <c r="AA15" s="1"/>
      <c r="AB15" s="1">
        <f t="shared" si="7"/>
        <v>2</v>
      </c>
      <c r="AC15" s="1">
        <v>2</v>
      </c>
      <c r="AD15" s="1"/>
      <c r="AE15" s="1"/>
      <c r="AF15" s="1"/>
      <c r="AG15" s="1">
        <f t="shared" si="8"/>
        <v>4</v>
      </c>
      <c r="AH15" s="1">
        <v>4</v>
      </c>
      <c r="AI15" s="1"/>
      <c r="AJ15" s="1"/>
      <c r="AK15" s="1"/>
      <c r="AL15" s="1">
        <f t="shared" si="9"/>
        <v>2</v>
      </c>
      <c r="AM15" s="1">
        <v>2</v>
      </c>
      <c r="AN15" s="1"/>
      <c r="AO15" s="1"/>
      <c r="AP15" s="1"/>
      <c r="AQ15" s="1"/>
      <c r="AR15" s="1"/>
      <c r="AS15" s="1"/>
      <c r="AT15" s="1"/>
      <c r="AU15" s="1"/>
      <c r="AV15" s="83">
        <f t="shared" si="10"/>
        <v>32</v>
      </c>
      <c r="AW15" s="83">
        <f t="shared" si="10"/>
        <v>17</v>
      </c>
      <c r="AX15" s="83">
        <f t="shared" si="1"/>
        <v>11</v>
      </c>
      <c r="AY15" s="83">
        <f t="shared" si="1"/>
        <v>0</v>
      </c>
      <c r="AZ15" s="83">
        <f t="shared" si="1"/>
        <v>4</v>
      </c>
      <c r="BA15" s="76">
        <f t="shared" si="2"/>
        <v>80.625</v>
      </c>
    </row>
    <row r="16" spans="1:53">
      <c r="A16" s="71">
        <v>13</v>
      </c>
      <c r="B16" s="72" t="s">
        <v>11</v>
      </c>
      <c r="C16" s="1">
        <f t="shared" si="3"/>
        <v>11</v>
      </c>
      <c r="D16" s="75">
        <v>1</v>
      </c>
      <c r="E16" s="1">
        <v>9</v>
      </c>
      <c r="F16" s="1">
        <v>1</v>
      </c>
      <c r="G16" s="1"/>
      <c r="H16" s="1">
        <f t="shared" si="0"/>
        <v>38</v>
      </c>
      <c r="I16" s="1">
        <v>8</v>
      </c>
      <c r="J16" s="1">
        <v>28</v>
      </c>
      <c r="K16" s="1">
        <v>2</v>
      </c>
      <c r="L16" s="1"/>
      <c r="M16" s="1">
        <f t="shared" si="4"/>
        <v>12</v>
      </c>
      <c r="N16" s="1"/>
      <c r="O16" s="1">
        <v>12</v>
      </c>
      <c r="P16" s="1"/>
      <c r="Q16" s="1"/>
      <c r="R16" s="1">
        <f t="shared" si="5"/>
        <v>18</v>
      </c>
      <c r="S16" s="1"/>
      <c r="T16" s="1">
        <v>18</v>
      </c>
      <c r="U16" s="1"/>
      <c r="V16" s="1"/>
      <c r="W16" s="1">
        <f t="shared" si="6"/>
        <v>2</v>
      </c>
      <c r="X16" s="1">
        <v>1</v>
      </c>
      <c r="Y16" s="1"/>
      <c r="Z16" s="1">
        <v>1</v>
      </c>
      <c r="AA16" s="1"/>
      <c r="AB16" s="1">
        <f t="shared" si="7"/>
        <v>1</v>
      </c>
      <c r="AC16" s="1">
        <v>1</v>
      </c>
      <c r="AD16" s="1"/>
      <c r="AE16" s="1"/>
      <c r="AF16" s="1"/>
      <c r="AG16" s="1">
        <f t="shared" si="8"/>
        <v>37</v>
      </c>
      <c r="AH16" s="1">
        <v>37</v>
      </c>
      <c r="AI16" s="1"/>
      <c r="AJ16" s="1"/>
      <c r="AK16" s="1"/>
      <c r="AL16" s="1">
        <f t="shared" si="9"/>
        <v>16</v>
      </c>
      <c r="AM16" s="1">
        <v>16</v>
      </c>
      <c r="AN16" s="1"/>
      <c r="AO16" s="1"/>
      <c r="AP16" s="1"/>
      <c r="AQ16" s="1"/>
      <c r="AR16" s="1"/>
      <c r="AS16" s="1"/>
      <c r="AT16" s="1"/>
      <c r="AU16" s="1"/>
      <c r="AV16" s="83">
        <f t="shared" si="10"/>
        <v>135</v>
      </c>
      <c r="AW16" s="83">
        <f t="shared" si="10"/>
        <v>64</v>
      </c>
      <c r="AX16" s="83">
        <f t="shared" si="1"/>
        <v>67</v>
      </c>
      <c r="AY16" s="83">
        <f t="shared" si="1"/>
        <v>4</v>
      </c>
      <c r="AZ16" s="83">
        <f t="shared" si="1"/>
        <v>0</v>
      </c>
      <c r="BA16" s="76">
        <f t="shared" si="2"/>
        <v>87.703703703703709</v>
      </c>
    </row>
    <row r="17" spans="1:53">
      <c r="A17" s="71">
        <v>14</v>
      </c>
      <c r="B17" s="72" t="s">
        <v>12</v>
      </c>
      <c r="C17" s="1">
        <f t="shared" si="3"/>
        <v>2</v>
      </c>
      <c r="D17" s="75"/>
      <c r="E17" s="1">
        <v>2</v>
      </c>
      <c r="F17" s="1"/>
      <c r="G17" s="1"/>
      <c r="H17" s="1">
        <f t="shared" si="0"/>
        <v>16</v>
      </c>
      <c r="I17" s="1"/>
      <c r="J17" s="1">
        <v>5</v>
      </c>
      <c r="K17" s="1">
        <v>11</v>
      </c>
      <c r="L17" s="1"/>
      <c r="M17" s="1">
        <f t="shared" si="4"/>
        <v>2</v>
      </c>
      <c r="N17" s="1"/>
      <c r="O17" s="1">
        <v>2</v>
      </c>
      <c r="P17" s="1"/>
      <c r="Q17" s="1"/>
      <c r="R17" s="1">
        <f t="shared" si="5"/>
        <v>1</v>
      </c>
      <c r="S17" s="1">
        <v>1</v>
      </c>
      <c r="T17" s="1"/>
      <c r="U17" s="1"/>
      <c r="V17" s="1"/>
      <c r="W17" s="1">
        <f t="shared" si="6"/>
        <v>1</v>
      </c>
      <c r="X17" s="1">
        <v>1</v>
      </c>
      <c r="Y17" s="1"/>
      <c r="Z17" s="1"/>
      <c r="AA17" s="1"/>
      <c r="AB17" s="1">
        <f t="shared" si="7"/>
        <v>1</v>
      </c>
      <c r="AC17" s="1"/>
      <c r="AD17" s="1">
        <v>1</v>
      </c>
      <c r="AE17" s="1"/>
      <c r="AF17" s="1"/>
      <c r="AG17" s="1">
        <f t="shared" si="8"/>
        <v>10</v>
      </c>
      <c r="AH17" s="1"/>
      <c r="AI17" s="1">
        <v>2</v>
      </c>
      <c r="AJ17" s="1">
        <v>8</v>
      </c>
      <c r="AK17" s="1"/>
      <c r="AL17" s="1">
        <f t="shared" si="9"/>
        <v>4</v>
      </c>
      <c r="AM17" s="1"/>
      <c r="AN17" s="1"/>
      <c r="AO17" s="1">
        <v>4</v>
      </c>
      <c r="AP17" s="1"/>
      <c r="AQ17" s="1"/>
      <c r="AR17" s="1"/>
      <c r="AS17" s="1"/>
      <c r="AT17" s="1"/>
      <c r="AU17" s="1"/>
      <c r="AV17" s="83">
        <f t="shared" si="10"/>
        <v>37</v>
      </c>
      <c r="AW17" s="83">
        <f t="shared" si="10"/>
        <v>2</v>
      </c>
      <c r="AX17" s="83">
        <f t="shared" si="1"/>
        <v>12</v>
      </c>
      <c r="AY17" s="83">
        <f t="shared" si="1"/>
        <v>23</v>
      </c>
      <c r="AZ17" s="83">
        <f t="shared" si="1"/>
        <v>0</v>
      </c>
      <c r="BA17" s="76">
        <f t="shared" si="2"/>
        <v>43.78378378378379</v>
      </c>
    </row>
    <row r="18" spans="1:53">
      <c r="A18" s="71">
        <v>15</v>
      </c>
      <c r="B18" s="72" t="s">
        <v>13</v>
      </c>
      <c r="C18" s="1">
        <f t="shared" si="3"/>
        <v>5</v>
      </c>
      <c r="D18" s="75"/>
      <c r="E18" s="1"/>
      <c r="F18" s="1">
        <v>5</v>
      </c>
      <c r="G18" s="1"/>
      <c r="H18" s="1">
        <f t="shared" si="0"/>
        <v>90</v>
      </c>
      <c r="I18" s="1">
        <v>1</v>
      </c>
      <c r="J18" s="1">
        <v>18</v>
      </c>
      <c r="K18" s="1">
        <v>27</v>
      </c>
      <c r="L18" s="1">
        <v>44</v>
      </c>
      <c r="M18" s="1">
        <f t="shared" si="4"/>
        <v>7</v>
      </c>
      <c r="N18" s="1"/>
      <c r="O18" s="1">
        <v>7</v>
      </c>
      <c r="P18" s="1"/>
      <c r="Q18" s="1"/>
      <c r="R18" s="1">
        <f t="shared" si="5"/>
        <v>5</v>
      </c>
      <c r="S18" s="1"/>
      <c r="T18" s="1">
        <v>5</v>
      </c>
      <c r="U18" s="1"/>
      <c r="V18" s="1"/>
      <c r="W18" s="1">
        <f t="shared" si="6"/>
        <v>2</v>
      </c>
      <c r="X18" s="1"/>
      <c r="Y18" s="1">
        <v>1</v>
      </c>
      <c r="Z18" s="1">
        <v>1</v>
      </c>
      <c r="AA18" s="1"/>
      <c r="AB18" s="1">
        <f t="shared" si="7"/>
        <v>0</v>
      </c>
      <c r="AC18" s="1"/>
      <c r="AD18" s="1"/>
      <c r="AE18" s="1"/>
      <c r="AF18" s="1"/>
      <c r="AG18" s="1">
        <f t="shared" si="8"/>
        <v>11</v>
      </c>
      <c r="AH18" s="1">
        <v>5</v>
      </c>
      <c r="AI18" s="1">
        <v>4</v>
      </c>
      <c r="AJ18" s="1">
        <v>2</v>
      </c>
      <c r="AK18" s="1"/>
      <c r="AL18" s="1">
        <f t="shared" si="9"/>
        <v>5</v>
      </c>
      <c r="AM18" s="1">
        <v>2</v>
      </c>
      <c r="AN18" s="1">
        <v>1</v>
      </c>
      <c r="AO18" s="1">
        <v>2</v>
      </c>
      <c r="AP18" s="1"/>
      <c r="AQ18" s="1"/>
      <c r="AR18" s="1"/>
      <c r="AS18" s="1"/>
      <c r="AT18" s="1"/>
      <c r="AU18" s="1"/>
      <c r="AV18" s="83">
        <f t="shared" si="10"/>
        <v>125</v>
      </c>
      <c r="AW18" s="83">
        <f t="shared" si="10"/>
        <v>8</v>
      </c>
      <c r="AX18" s="83">
        <f t="shared" si="1"/>
        <v>36</v>
      </c>
      <c r="AY18" s="83">
        <f t="shared" si="1"/>
        <v>37</v>
      </c>
      <c r="AZ18" s="83">
        <f t="shared" si="1"/>
        <v>44</v>
      </c>
      <c r="BA18" s="76">
        <f t="shared" si="2"/>
        <v>35.36</v>
      </c>
    </row>
    <row r="19" spans="1:53">
      <c r="A19" s="71">
        <v>16</v>
      </c>
      <c r="B19" s="72" t="s">
        <v>14</v>
      </c>
      <c r="C19" s="1">
        <f t="shared" si="3"/>
        <v>1</v>
      </c>
      <c r="D19" s="75"/>
      <c r="E19" s="1"/>
      <c r="F19" s="1">
        <v>1</v>
      </c>
      <c r="G19" s="1"/>
      <c r="H19" s="1">
        <f t="shared" si="0"/>
        <v>3</v>
      </c>
      <c r="I19" s="1"/>
      <c r="J19" s="1">
        <v>2</v>
      </c>
      <c r="K19" s="1"/>
      <c r="L19" s="1">
        <v>1</v>
      </c>
      <c r="M19" s="1">
        <f t="shared" si="4"/>
        <v>0</v>
      </c>
      <c r="N19" s="1"/>
      <c r="O19" s="1"/>
      <c r="P19" s="1"/>
      <c r="Q19" s="1"/>
      <c r="R19" s="1">
        <f t="shared" si="5"/>
        <v>0</v>
      </c>
      <c r="S19" s="1"/>
      <c r="T19" s="1"/>
      <c r="U19" s="1"/>
      <c r="V19" s="1"/>
      <c r="W19" s="1">
        <f t="shared" si="6"/>
        <v>0</v>
      </c>
      <c r="X19" s="1"/>
      <c r="Y19" s="1"/>
      <c r="Z19" s="1"/>
      <c r="AA19" s="1"/>
      <c r="AB19" s="1">
        <f t="shared" si="7"/>
        <v>0</v>
      </c>
      <c r="AC19" s="1"/>
      <c r="AD19" s="1"/>
      <c r="AE19" s="1"/>
      <c r="AF19" s="1"/>
      <c r="AG19" s="1">
        <f t="shared" si="8"/>
        <v>1</v>
      </c>
      <c r="AH19" s="1"/>
      <c r="AI19" s="1">
        <v>1</v>
      </c>
      <c r="AJ19" s="1"/>
      <c r="AK19" s="1"/>
      <c r="AL19" s="1">
        <f t="shared" si="9"/>
        <v>1</v>
      </c>
      <c r="AM19" s="1">
        <v>1</v>
      </c>
      <c r="AN19" s="1"/>
      <c r="AO19" s="1"/>
      <c r="AP19" s="1"/>
      <c r="AQ19" s="1"/>
      <c r="AR19" s="1"/>
      <c r="AS19" s="1"/>
      <c r="AT19" s="1"/>
      <c r="AU19" s="1"/>
      <c r="AV19" s="83">
        <f t="shared" si="10"/>
        <v>6</v>
      </c>
      <c r="AW19" s="83">
        <f t="shared" si="10"/>
        <v>1</v>
      </c>
      <c r="AX19" s="83">
        <f t="shared" si="1"/>
        <v>3</v>
      </c>
      <c r="AY19" s="83">
        <f t="shared" si="1"/>
        <v>1</v>
      </c>
      <c r="AZ19" s="83">
        <f t="shared" si="1"/>
        <v>1</v>
      </c>
      <c r="BA19" s="76">
        <f t="shared" si="2"/>
        <v>60.000000000000007</v>
      </c>
    </row>
    <row r="20" spans="1:53">
      <c r="A20" s="71">
        <v>17</v>
      </c>
      <c r="B20" s="72" t="s">
        <v>15</v>
      </c>
      <c r="C20" s="1">
        <f t="shared" si="3"/>
        <v>2</v>
      </c>
      <c r="D20" s="75"/>
      <c r="E20" s="1"/>
      <c r="F20" s="1">
        <v>2</v>
      </c>
      <c r="G20" s="1"/>
      <c r="H20" s="1">
        <f t="shared" si="0"/>
        <v>4</v>
      </c>
      <c r="I20" s="1"/>
      <c r="J20" s="1">
        <v>4</v>
      </c>
      <c r="K20" s="1"/>
      <c r="L20" s="1"/>
      <c r="M20" s="1">
        <f t="shared" si="4"/>
        <v>2</v>
      </c>
      <c r="N20" s="1"/>
      <c r="O20" s="1">
        <v>2</v>
      </c>
      <c r="P20" s="1"/>
      <c r="Q20" s="1"/>
      <c r="R20" s="1">
        <f t="shared" si="5"/>
        <v>2</v>
      </c>
      <c r="S20" s="1">
        <v>2</v>
      </c>
      <c r="T20" s="1"/>
      <c r="U20" s="1"/>
      <c r="V20" s="1"/>
      <c r="W20" s="1">
        <f t="shared" si="6"/>
        <v>1</v>
      </c>
      <c r="X20" s="1">
        <v>1</v>
      </c>
      <c r="Y20" s="1"/>
      <c r="Z20" s="1"/>
      <c r="AA20" s="1"/>
      <c r="AB20" s="1">
        <f t="shared" si="7"/>
        <v>0</v>
      </c>
      <c r="AC20" s="1"/>
      <c r="AD20" s="1"/>
      <c r="AE20" s="1"/>
      <c r="AF20" s="1"/>
      <c r="AG20" s="1">
        <f t="shared" si="8"/>
        <v>3</v>
      </c>
      <c r="AH20" s="1">
        <v>3</v>
      </c>
      <c r="AI20" s="1"/>
      <c r="AJ20" s="1"/>
      <c r="AK20" s="1"/>
      <c r="AL20" s="1">
        <f t="shared" si="9"/>
        <v>2</v>
      </c>
      <c r="AM20" s="1">
        <v>2</v>
      </c>
      <c r="AN20" s="1"/>
      <c r="AO20" s="1"/>
      <c r="AP20" s="1"/>
      <c r="AQ20" s="1"/>
      <c r="AR20" s="1"/>
      <c r="AS20" s="1"/>
      <c r="AT20" s="1"/>
      <c r="AU20" s="1"/>
      <c r="AV20" s="83">
        <f t="shared" si="10"/>
        <v>16</v>
      </c>
      <c r="AW20" s="83">
        <f t="shared" si="10"/>
        <v>8</v>
      </c>
      <c r="AX20" s="83">
        <f t="shared" si="10"/>
        <v>6</v>
      </c>
      <c r="AY20" s="83">
        <f t="shared" si="10"/>
        <v>2</v>
      </c>
      <c r="AZ20" s="83">
        <f t="shared" si="10"/>
        <v>0</v>
      </c>
      <c r="BA20" s="76">
        <f t="shared" si="2"/>
        <v>82.5</v>
      </c>
    </row>
    <row r="21" spans="1:53">
      <c r="A21" s="71">
        <v>18</v>
      </c>
      <c r="B21" s="72" t="s">
        <v>16</v>
      </c>
      <c r="C21" s="1">
        <f t="shared" si="3"/>
        <v>1</v>
      </c>
      <c r="D21" s="75"/>
      <c r="E21" s="1"/>
      <c r="F21" s="1">
        <v>1</v>
      </c>
      <c r="G21" s="1"/>
      <c r="H21" s="1">
        <f t="shared" si="0"/>
        <v>4</v>
      </c>
      <c r="I21" s="1"/>
      <c r="J21" s="1">
        <v>3</v>
      </c>
      <c r="K21" s="1">
        <v>1</v>
      </c>
      <c r="L21" s="1"/>
      <c r="M21" s="1">
        <f t="shared" si="4"/>
        <v>0</v>
      </c>
      <c r="N21" s="1"/>
      <c r="O21" s="1"/>
      <c r="P21" s="1"/>
      <c r="Q21" s="1"/>
      <c r="R21" s="1">
        <f t="shared" si="5"/>
        <v>5</v>
      </c>
      <c r="S21" s="1"/>
      <c r="T21" s="1"/>
      <c r="U21" s="1"/>
      <c r="V21" s="1">
        <v>5</v>
      </c>
      <c r="W21" s="1">
        <f t="shared" si="6"/>
        <v>2</v>
      </c>
      <c r="X21" s="1"/>
      <c r="Y21" s="1"/>
      <c r="Z21" s="1">
        <v>1</v>
      </c>
      <c r="AA21" s="1">
        <v>1</v>
      </c>
      <c r="AB21" s="1">
        <f t="shared" si="7"/>
        <v>0</v>
      </c>
      <c r="AC21" s="1"/>
      <c r="AD21" s="1"/>
      <c r="AE21" s="1"/>
      <c r="AF21" s="1"/>
      <c r="AG21" s="1">
        <f t="shared" si="8"/>
        <v>4</v>
      </c>
      <c r="AH21" s="1">
        <v>4</v>
      </c>
      <c r="AI21" s="1"/>
      <c r="AJ21" s="1"/>
      <c r="AK21" s="1"/>
      <c r="AL21" s="1">
        <f t="shared" si="9"/>
        <v>1</v>
      </c>
      <c r="AM21" s="1">
        <v>1</v>
      </c>
      <c r="AN21" s="1"/>
      <c r="AO21" s="1"/>
      <c r="AP21" s="1"/>
      <c r="AQ21" s="1"/>
      <c r="AR21" s="1"/>
      <c r="AS21" s="1"/>
      <c r="AT21" s="1"/>
      <c r="AU21" s="1"/>
      <c r="AV21" s="83">
        <f t="shared" si="10"/>
        <v>17</v>
      </c>
      <c r="AW21" s="83">
        <f t="shared" si="10"/>
        <v>5</v>
      </c>
      <c r="AX21" s="83">
        <f t="shared" si="10"/>
        <v>3</v>
      </c>
      <c r="AY21" s="83">
        <f t="shared" si="10"/>
        <v>3</v>
      </c>
      <c r="AZ21" s="83">
        <f t="shared" si="10"/>
        <v>6</v>
      </c>
      <c r="BA21" s="76">
        <f t="shared" si="2"/>
        <v>47.058823529411768</v>
      </c>
    </row>
    <row r="22" spans="1:53">
      <c r="A22" s="71">
        <v>19</v>
      </c>
      <c r="B22" s="72" t="s">
        <v>91</v>
      </c>
      <c r="C22" s="1">
        <f t="shared" si="3"/>
        <v>1</v>
      </c>
      <c r="D22" s="75"/>
      <c r="E22" s="1"/>
      <c r="F22" s="1">
        <v>1</v>
      </c>
      <c r="G22" s="1"/>
      <c r="H22" s="1">
        <f t="shared" si="0"/>
        <v>2</v>
      </c>
      <c r="I22" s="1"/>
      <c r="J22" s="1"/>
      <c r="K22" s="1">
        <v>2</v>
      </c>
      <c r="L22" s="1"/>
      <c r="M22" s="1">
        <f t="shared" si="4"/>
        <v>2</v>
      </c>
      <c r="N22" s="1"/>
      <c r="O22" s="1"/>
      <c r="P22" s="1">
        <v>2</v>
      </c>
      <c r="Q22" s="1"/>
      <c r="R22" s="1">
        <f t="shared" si="5"/>
        <v>0</v>
      </c>
      <c r="S22" s="1"/>
      <c r="T22" s="1"/>
      <c r="U22" s="1"/>
      <c r="V22" s="1"/>
      <c r="W22" s="1">
        <f t="shared" si="6"/>
        <v>0</v>
      </c>
      <c r="X22" s="1"/>
      <c r="Y22" s="1"/>
      <c r="Z22" s="1"/>
      <c r="AA22" s="1"/>
      <c r="AB22" s="1">
        <f t="shared" si="7"/>
        <v>0</v>
      </c>
      <c r="AC22" s="1"/>
      <c r="AD22" s="1"/>
      <c r="AE22" s="1"/>
      <c r="AF22" s="1"/>
      <c r="AG22" s="1">
        <f t="shared" si="8"/>
        <v>1</v>
      </c>
      <c r="AH22" s="1">
        <v>1</v>
      </c>
      <c r="AI22" s="1"/>
      <c r="AJ22" s="1"/>
      <c r="AK22" s="1"/>
      <c r="AL22" s="1">
        <f t="shared" si="9"/>
        <v>1</v>
      </c>
      <c r="AM22" s="1"/>
      <c r="AN22" s="1">
        <v>1</v>
      </c>
      <c r="AO22" s="1"/>
      <c r="AP22" s="1"/>
      <c r="AQ22" s="1"/>
      <c r="AR22" s="1"/>
      <c r="AS22" s="1"/>
      <c r="AT22" s="1"/>
      <c r="AU22" s="1"/>
      <c r="AV22" s="83">
        <f t="shared" si="10"/>
        <v>7</v>
      </c>
      <c r="AW22" s="83">
        <f t="shared" si="10"/>
        <v>1</v>
      </c>
      <c r="AX22" s="83">
        <f t="shared" si="10"/>
        <v>1</v>
      </c>
      <c r="AY22" s="83">
        <f t="shared" si="10"/>
        <v>5</v>
      </c>
      <c r="AZ22" s="83">
        <f t="shared" si="10"/>
        <v>0</v>
      </c>
      <c r="BA22" s="76">
        <f t="shared" si="2"/>
        <v>40</v>
      </c>
    </row>
    <row r="23" spans="1:53">
      <c r="A23" s="71">
        <v>20</v>
      </c>
      <c r="B23" s="72" t="s">
        <v>18</v>
      </c>
      <c r="C23" s="1">
        <f t="shared" si="3"/>
        <v>4</v>
      </c>
      <c r="D23" s="75"/>
      <c r="E23" s="1">
        <v>4</v>
      </c>
      <c r="F23" s="1"/>
      <c r="G23" s="1"/>
      <c r="H23" s="1">
        <f t="shared" si="0"/>
        <v>22</v>
      </c>
      <c r="I23" s="1">
        <v>2</v>
      </c>
      <c r="J23" s="1">
        <v>20</v>
      </c>
      <c r="K23" s="1"/>
      <c r="L23" s="1"/>
      <c r="M23" s="1">
        <f t="shared" si="4"/>
        <v>5</v>
      </c>
      <c r="N23" s="1">
        <v>2</v>
      </c>
      <c r="O23" s="1">
        <v>3</v>
      </c>
      <c r="P23" s="1"/>
      <c r="Q23" s="1"/>
      <c r="R23" s="1">
        <f t="shared" si="5"/>
        <v>8</v>
      </c>
      <c r="S23" s="1">
        <v>5</v>
      </c>
      <c r="T23" s="1">
        <v>2</v>
      </c>
      <c r="U23" s="1"/>
      <c r="V23" s="1">
        <v>1</v>
      </c>
      <c r="W23" s="1">
        <f t="shared" si="6"/>
        <v>2</v>
      </c>
      <c r="X23" s="1">
        <v>1</v>
      </c>
      <c r="Y23" s="1">
        <v>1</v>
      </c>
      <c r="Z23" s="1"/>
      <c r="AA23" s="1"/>
      <c r="AB23" s="1">
        <f t="shared" si="7"/>
        <v>0</v>
      </c>
      <c r="AC23" s="1"/>
      <c r="AD23" s="1"/>
      <c r="AE23" s="1"/>
      <c r="AF23" s="1"/>
      <c r="AG23" s="1">
        <f t="shared" si="8"/>
        <v>20</v>
      </c>
      <c r="AH23" s="1"/>
      <c r="AI23" s="1">
        <v>20</v>
      </c>
      <c r="AJ23" s="1"/>
      <c r="AK23" s="1"/>
      <c r="AL23" s="1">
        <f t="shared" si="9"/>
        <v>9</v>
      </c>
      <c r="AM23" s="1"/>
      <c r="AN23" s="1">
        <v>9</v>
      </c>
      <c r="AO23" s="1"/>
      <c r="AP23" s="1"/>
      <c r="AQ23" s="1"/>
      <c r="AR23" s="1"/>
      <c r="AS23" s="1"/>
      <c r="AT23" s="1"/>
      <c r="AU23" s="1"/>
      <c r="AV23" s="83">
        <f t="shared" si="10"/>
        <v>70</v>
      </c>
      <c r="AW23" s="83">
        <f t="shared" si="10"/>
        <v>10</v>
      </c>
      <c r="AX23" s="83">
        <f t="shared" si="10"/>
        <v>59</v>
      </c>
      <c r="AY23" s="83">
        <f t="shared" si="10"/>
        <v>0</v>
      </c>
      <c r="AZ23" s="83">
        <f t="shared" si="10"/>
        <v>1</v>
      </c>
      <c r="BA23" s="76">
        <f t="shared" si="2"/>
        <v>81.714285714285722</v>
      </c>
    </row>
    <row r="24" spans="1:53">
      <c r="A24" s="71">
        <v>21</v>
      </c>
      <c r="B24" s="72" t="s">
        <v>19</v>
      </c>
      <c r="C24" s="1">
        <f t="shared" si="3"/>
        <v>10</v>
      </c>
      <c r="D24" s="75">
        <v>1</v>
      </c>
      <c r="E24" s="1">
        <v>9</v>
      </c>
      <c r="F24" s="1"/>
      <c r="G24" s="1"/>
      <c r="H24" s="1">
        <f t="shared" si="0"/>
        <v>6</v>
      </c>
      <c r="I24" s="1"/>
      <c r="J24" s="1">
        <v>5</v>
      </c>
      <c r="K24" s="1">
        <v>1</v>
      </c>
      <c r="L24" s="1"/>
      <c r="M24" s="1">
        <f t="shared" si="4"/>
        <v>4</v>
      </c>
      <c r="N24" s="1"/>
      <c r="O24" s="1">
        <v>4</v>
      </c>
      <c r="P24" s="1"/>
      <c r="Q24" s="1"/>
      <c r="R24" s="1">
        <f t="shared" si="5"/>
        <v>4</v>
      </c>
      <c r="S24" s="1"/>
      <c r="T24" s="1">
        <v>4</v>
      </c>
      <c r="U24" s="1"/>
      <c r="V24" s="1"/>
      <c r="W24" s="1">
        <f t="shared" si="6"/>
        <v>1</v>
      </c>
      <c r="X24" s="1">
        <v>1</v>
      </c>
      <c r="Y24" s="1"/>
      <c r="Z24" s="1"/>
      <c r="AA24" s="1"/>
      <c r="AB24" s="1">
        <f t="shared" si="7"/>
        <v>0</v>
      </c>
      <c r="AC24" s="1"/>
      <c r="AD24" s="1"/>
      <c r="AE24" s="1"/>
      <c r="AF24" s="1"/>
      <c r="AG24" s="1">
        <f t="shared" si="8"/>
        <v>7</v>
      </c>
      <c r="AH24" s="1">
        <v>7</v>
      </c>
      <c r="AI24" s="1"/>
      <c r="AJ24" s="1"/>
      <c r="AK24" s="1"/>
      <c r="AL24" s="1">
        <f t="shared" si="9"/>
        <v>5</v>
      </c>
      <c r="AM24" s="1">
        <v>5</v>
      </c>
      <c r="AN24" s="1"/>
      <c r="AO24" s="1"/>
      <c r="AP24" s="1"/>
      <c r="AQ24" s="1"/>
      <c r="AR24" s="1"/>
      <c r="AS24" s="1"/>
      <c r="AT24" s="1"/>
      <c r="AU24" s="1"/>
      <c r="AV24" s="83">
        <f t="shared" si="10"/>
        <v>37</v>
      </c>
      <c r="AW24" s="83">
        <f t="shared" si="10"/>
        <v>14</v>
      </c>
      <c r="AX24" s="83">
        <f t="shared" si="10"/>
        <v>22</v>
      </c>
      <c r="AY24" s="83">
        <f t="shared" si="10"/>
        <v>1</v>
      </c>
      <c r="AZ24" s="83">
        <f t="shared" si="10"/>
        <v>0</v>
      </c>
      <c r="BA24" s="76">
        <f t="shared" si="2"/>
        <v>85.945945945945951</v>
      </c>
    </row>
    <row r="25" spans="1:53">
      <c r="A25" s="71">
        <v>22</v>
      </c>
      <c r="B25" s="72" t="s">
        <v>20</v>
      </c>
      <c r="C25" s="1">
        <f t="shared" si="3"/>
        <v>1</v>
      </c>
      <c r="D25" s="75"/>
      <c r="E25" s="1">
        <v>1</v>
      </c>
      <c r="F25" s="1"/>
      <c r="G25" s="1"/>
      <c r="H25" s="1">
        <f t="shared" si="0"/>
        <v>10</v>
      </c>
      <c r="I25" s="1"/>
      <c r="J25" s="1">
        <v>8</v>
      </c>
      <c r="K25" s="1">
        <v>1</v>
      </c>
      <c r="L25" s="1">
        <v>1</v>
      </c>
      <c r="M25" s="1">
        <f t="shared" si="4"/>
        <v>3</v>
      </c>
      <c r="N25" s="1"/>
      <c r="O25" s="1">
        <v>3</v>
      </c>
      <c r="P25" s="1"/>
      <c r="Q25" s="1"/>
      <c r="R25" s="1">
        <f t="shared" si="5"/>
        <v>1</v>
      </c>
      <c r="S25" s="1"/>
      <c r="T25" s="1">
        <v>1</v>
      </c>
      <c r="U25" s="1"/>
      <c r="V25" s="1"/>
      <c r="W25" s="1">
        <f t="shared" si="6"/>
        <v>1</v>
      </c>
      <c r="X25" s="1">
        <v>1</v>
      </c>
      <c r="Y25" s="1"/>
      <c r="Z25" s="1"/>
      <c r="AA25" s="1"/>
      <c r="AB25" s="1">
        <f t="shared" si="7"/>
        <v>0</v>
      </c>
      <c r="AC25" s="1"/>
      <c r="AD25" s="1"/>
      <c r="AE25" s="1"/>
      <c r="AF25" s="1"/>
      <c r="AG25" s="1">
        <f t="shared" si="8"/>
        <v>3</v>
      </c>
      <c r="AH25" s="1">
        <v>3</v>
      </c>
      <c r="AI25" s="1"/>
      <c r="AJ25" s="1"/>
      <c r="AK25" s="1"/>
      <c r="AL25" s="1">
        <f t="shared" si="9"/>
        <v>1</v>
      </c>
      <c r="AM25" s="1">
        <v>1</v>
      </c>
      <c r="AN25" s="1"/>
      <c r="AO25" s="1"/>
      <c r="AP25" s="1"/>
      <c r="AQ25" s="1"/>
      <c r="AR25" s="1"/>
      <c r="AS25" s="1"/>
      <c r="AT25" s="1"/>
      <c r="AU25" s="1"/>
      <c r="AV25" s="83">
        <f t="shared" si="10"/>
        <v>20</v>
      </c>
      <c r="AW25" s="83">
        <f t="shared" si="10"/>
        <v>5</v>
      </c>
      <c r="AX25" s="83">
        <f t="shared" si="10"/>
        <v>13</v>
      </c>
      <c r="AY25" s="83">
        <f t="shared" si="10"/>
        <v>1</v>
      </c>
      <c r="AZ25" s="83">
        <f t="shared" si="10"/>
        <v>1</v>
      </c>
      <c r="BA25" s="76">
        <f t="shared" si="2"/>
        <v>78</v>
      </c>
    </row>
    <row r="26" spans="1:53">
      <c r="A26" s="71">
        <v>23</v>
      </c>
      <c r="B26" s="72" t="s">
        <v>21</v>
      </c>
      <c r="C26" s="1">
        <f t="shared" si="3"/>
        <v>3</v>
      </c>
      <c r="D26" s="75"/>
      <c r="E26" s="1">
        <v>3</v>
      </c>
      <c r="F26" s="1"/>
      <c r="G26" s="1"/>
      <c r="H26" s="1">
        <f t="shared" si="0"/>
        <v>17</v>
      </c>
      <c r="I26" s="1"/>
      <c r="J26" s="1">
        <v>17</v>
      </c>
      <c r="K26" s="1"/>
      <c r="L26" s="1"/>
      <c r="M26" s="1">
        <f t="shared" si="4"/>
        <v>9</v>
      </c>
      <c r="N26" s="1"/>
      <c r="O26" s="1">
        <v>9</v>
      </c>
      <c r="P26" s="1"/>
      <c r="Q26" s="1"/>
      <c r="R26" s="1">
        <f t="shared" si="5"/>
        <v>8</v>
      </c>
      <c r="S26" s="1"/>
      <c r="T26" s="1">
        <v>8</v>
      </c>
      <c r="U26" s="1"/>
      <c r="V26" s="1"/>
      <c r="W26" s="1">
        <f t="shared" si="6"/>
        <v>1</v>
      </c>
      <c r="X26" s="1"/>
      <c r="Y26" s="1">
        <v>1</v>
      </c>
      <c r="Z26" s="1"/>
      <c r="AA26" s="1"/>
      <c r="AB26" s="1">
        <f t="shared" si="7"/>
        <v>1</v>
      </c>
      <c r="AC26" s="1">
        <v>1</v>
      </c>
      <c r="AD26" s="1"/>
      <c r="AE26" s="1"/>
      <c r="AF26" s="1"/>
      <c r="AG26" s="1">
        <f t="shared" si="8"/>
        <v>4</v>
      </c>
      <c r="AH26" s="1">
        <v>4</v>
      </c>
      <c r="AI26" s="1"/>
      <c r="AJ26" s="1"/>
      <c r="AK26" s="1"/>
      <c r="AL26" s="1">
        <f t="shared" si="9"/>
        <v>3</v>
      </c>
      <c r="AM26" s="1">
        <v>3</v>
      </c>
      <c r="AN26" s="1"/>
      <c r="AO26" s="1"/>
      <c r="AP26" s="1"/>
      <c r="AQ26" s="1"/>
      <c r="AR26" s="1"/>
      <c r="AS26" s="1"/>
      <c r="AT26" s="1"/>
      <c r="AU26" s="1"/>
      <c r="AV26" s="83">
        <f t="shared" si="10"/>
        <v>46</v>
      </c>
      <c r="AW26" s="83">
        <f t="shared" si="10"/>
        <v>8</v>
      </c>
      <c r="AX26" s="83">
        <f t="shared" si="10"/>
        <v>38</v>
      </c>
      <c r="AY26" s="83">
        <f t="shared" si="10"/>
        <v>0</v>
      </c>
      <c r="AZ26" s="83">
        <f t="shared" si="10"/>
        <v>0</v>
      </c>
      <c r="BA26" s="76">
        <f t="shared" si="2"/>
        <v>83.478260869565219</v>
      </c>
    </row>
    <row r="27" spans="1:53">
      <c r="A27" s="71">
        <v>24</v>
      </c>
      <c r="B27" s="72" t="s">
        <v>22</v>
      </c>
      <c r="C27" s="1">
        <f t="shared" si="3"/>
        <v>1</v>
      </c>
      <c r="D27" s="75"/>
      <c r="E27" s="1">
        <v>1</v>
      </c>
      <c r="F27" s="1"/>
      <c r="G27" s="1"/>
      <c r="H27" s="1">
        <f t="shared" si="0"/>
        <v>12</v>
      </c>
      <c r="I27" s="1"/>
      <c r="J27" s="1">
        <v>12</v>
      </c>
      <c r="K27" s="1"/>
      <c r="L27" s="1"/>
      <c r="M27" s="1">
        <f t="shared" si="4"/>
        <v>2</v>
      </c>
      <c r="N27" s="1"/>
      <c r="O27" s="1">
        <v>2</v>
      </c>
      <c r="P27" s="1"/>
      <c r="Q27" s="1"/>
      <c r="R27" s="1">
        <f t="shared" si="5"/>
        <v>1</v>
      </c>
      <c r="S27" s="1"/>
      <c r="T27" s="1">
        <v>1</v>
      </c>
      <c r="U27" s="1"/>
      <c r="V27" s="1"/>
      <c r="W27" s="1">
        <f t="shared" si="6"/>
        <v>1</v>
      </c>
      <c r="X27" s="1"/>
      <c r="Y27" s="1">
        <v>1</v>
      </c>
      <c r="Z27" s="1"/>
      <c r="AA27" s="1"/>
      <c r="AB27" s="1">
        <f t="shared" si="7"/>
        <v>0</v>
      </c>
      <c r="AC27" s="1"/>
      <c r="AD27" s="1"/>
      <c r="AE27" s="1"/>
      <c r="AF27" s="1"/>
      <c r="AG27" s="1">
        <f t="shared" si="8"/>
        <v>3</v>
      </c>
      <c r="AH27" s="1">
        <v>1</v>
      </c>
      <c r="AI27" s="1">
        <v>2</v>
      </c>
      <c r="AJ27" s="1"/>
      <c r="AK27" s="1"/>
      <c r="AL27" s="1">
        <f t="shared" si="9"/>
        <v>2</v>
      </c>
      <c r="AM27" s="1"/>
      <c r="AN27" s="1">
        <v>2</v>
      </c>
      <c r="AO27" s="1"/>
      <c r="AP27" s="1"/>
      <c r="AQ27" s="1"/>
      <c r="AR27" s="1"/>
      <c r="AS27" s="1"/>
      <c r="AT27" s="1"/>
      <c r="AU27" s="1"/>
      <c r="AV27" s="83">
        <f t="shared" si="10"/>
        <v>22</v>
      </c>
      <c r="AW27" s="83">
        <f t="shared" si="10"/>
        <v>1</v>
      </c>
      <c r="AX27" s="83">
        <f t="shared" si="10"/>
        <v>21</v>
      </c>
      <c r="AY27" s="83">
        <f t="shared" si="10"/>
        <v>0</v>
      </c>
      <c r="AZ27" s="83">
        <f t="shared" si="10"/>
        <v>0</v>
      </c>
      <c r="BA27" s="76">
        <f t="shared" si="2"/>
        <v>80.909090909090907</v>
      </c>
    </row>
    <row r="28" spans="1:53">
      <c r="A28" s="71">
        <v>25</v>
      </c>
      <c r="B28" s="72" t="s">
        <v>23</v>
      </c>
      <c r="C28" s="1">
        <f t="shared" si="3"/>
        <v>1</v>
      </c>
      <c r="D28" s="75"/>
      <c r="E28" s="1">
        <v>1</v>
      </c>
      <c r="F28" s="1"/>
      <c r="G28" s="1"/>
      <c r="H28" s="1">
        <f t="shared" si="0"/>
        <v>8</v>
      </c>
      <c r="I28" s="1">
        <v>1</v>
      </c>
      <c r="J28" s="1">
        <v>7</v>
      </c>
      <c r="K28" s="1"/>
      <c r="L28" s="1"/>
      <c r="M28" s="1">
        <f t="shared" si="4"/>
        <v>2</v>
      </c>
      <c r="N28" s="1"/>
      <c r="O28" s="1">
        <v>2</v>
      </c>
      <c r="P28" s="1"/>
      <c r="Q28" s="1"/>
      <c r="R28" s="1">
        <f t="shared" si="5"/>
        <v>0</v>
      </c>
      <c r="S28" s="1"/>
      <c r="T28" s="1"/>
      <c r="U28" s="1"/>
      <c r="V28" s="1"/>
      <c r="W28" s="1">
        <f t="shared" si="6"/>
        <v>0</v>
      </c>
      <c r="X28" s="1"/>
      <c r="Y28" s="1"/>
      <c r="Z28" s="1"/>
      <c r="AA28" s="1"/>
      <c r="AB28" s="1">
        <f t="shared" si="7"/>
        <v>0</v>
      </c>
      <c r="AC28" s="1"/>
      <c r="AD28" s="1"/>
      <c r="AE28" s="1"/>
      <c r="AF28" s="1"/>
      <c r="AG28" s="1">
        <f t="shared" si="8"/>
        <v>4</v>
      </c>
      <c r="AH28" s="1">
        <v>4</v>
      </c>
      <c r="AI28" s="1"/>
      <c r="AJ28" s="1"/>
      <c r="AK28" s="1"/>
      <c r="AL28" s="1">
        <f t="shared" si="9"/>
        <v>1</v>
      </c>
      <c r="AM28" s="1">
        <v>1</v>
      </c>
      <c r="AN28" s="1"/>
      <c r="AO28" s="1"/>
      <c r="AP28" s="1"/>
      <c r="AQ28" s="1"/>
      <c r="AR28" s="1"/>
      <c r="AS28" s="1"/>
      <c r="AT28" s="1"/>
      <c r="AU28" s="1"/>
      <c r="AV28" s="83">
        <f t="shared" si="10"/>
        <v>16</v>
      </c>
      <c r="AW28" s="83">
        <f t="shared" si="10"/>
        <v>6</v>
      </c>
      <c r="AX28" s="83">
        <f t="shared" si="10"/>
        <v>10</v>
      </c>
      <c r="AY28" s="83">
        <f t="shared" si="10"/>
        <v>0</v>
      </c>
      <c r="AZ28" s="83">
        <f t="shared" si="10"/>
        <v>0</v>
      </c>
      <c r="BA28" s="76">
        <f t="shared" si="2"/>
        <v>87.5</v>
      </c>
    </row>
    <row r="29" spans="1:53">
      <c r="A29" s="71">
        <v>26</v>
      </c>
      <c r="B29" s="72" t="s">
        <v>24</v>
      </c>
      <c r="C29" s="1">
        <f t="shared" si="3"/>
        <v>2</v>
      </c>
      <c r="D29" s="75"/>
      <c r="E29" s="1"/>
      <c r="F29" s="1">
        <v>2</v>
      </c>
      <c r="G29" s="1"/>
      <c r="H29" s="1">
        <f t="shared" si="0"/>
        <v>48</v>
      </c>
      <c r="I29" s="1"/>
      <c r="J29" s="1">
        <v>5</v>
      </c>
      <c r="K29" s="1">
        <v>43</v>
      </c>
      <c r="L29" s="1"/>
      <c r="M29" s="1">
        <f t="shared" si="4"/>
        <v>6</v>
      </c>
      <c r="N29" s="1"/>
      <c r="O29" s="1"/>
      <c r="P29" s="1">
        <v>6</v>
      </c>
      <c r="Q29" s="1"/>
      <c r="R29" s="1">
        <f t="shared" si="5"/>
        <v>5</v>
      </c>
      <c r="S29" s="1"/>
      <c r="T29" s="1">
        <v>5</v>
      </c>
      <c r="U29" s="1"/>
      <c r="V29" s="1"/>
      <c r="W29" s="1">
        <f t="shared" si="6"/>
        <v>0</v>
      </c>
      <c r="X29" s="1"/>
      <c r="Y29" s="1"/>
      <c r="Z29" s="1"/>
      <c r="AA29" s="1"/>
      <c r="AB29" s="1">
        <f t="shared" si="7"/>
        <v>0</v>
      </c>
      <c r="AC29" s="1"/>
      <c r="AD29" s="1"/>
      <c r="AE29" s="1"/>
      <c r="AF29" s="1"/>
      <c r="AG29" s="1">
        <f t="shared" si="8"/>
        <v>7</v>
      </c>
      <c r="AH29" s="1"/>
      <c r="AI29" s="1">
        <v>7</v>
      </c>
      <c r="AJ29" s="1"/>
      <c r="AK29" s="1"/>
      <c r="AL29" s="1">
        <f t="shared" si="9"/>
        <v>3</v>
      </c>
      <c r="AM29" s="1"/>
      <c r="AN29" s="1">
        <v>3</v>
      </c>
      <c r="AO29" s="1"/>
      <c r="AP29" s="1"/>
      <c r="AQ29" s="1"/>
      <c r="AR29" s="1"/>
      <c r="AS29" s="1"/>
      <c r="AT29" s="1"/>
      <c r="AU29" s="1"/>
      <c r="AV29" s="83">
        <f t="shared" si="10"/>
        <v>71</v>
      </c>
      <c r="AW29" s="83">
        <f t="shared" si="10"/>
        <v>0</v>
      </c>
      <c r="AX29" s="83">
        <f t="shared" si="10"/>
        <v>20</v>
      </c>
      <c r="AY29" s="83">
        <f t="shared" si="10"/>
        <v>51</v>
      </c>
      <c r="AZ29" s="83">
        <f t="shared" si="10"/>
        <v>0</v>
      </c>
      <c r="BA29" s="76">
        <f t="shared" si="2"/>
        <v>36.901408450704224</v>
      </c>
    </row>
    <row r="30" spans="1:53">
      <c r="A30" s="71">
        <v>27</v>
      </c>
      <c r="B30" s="72" t="s">
        <v>25</v>
      </c>
      <c r="C30" s="1">
        <f t="shared" si="3"/>
        <v>5</v>
      </c>
      <c r="D30" s="75"/>
      <c r="E30" s="1">
        <v>3</v>
      </c>
      <c r="F30" s="1">
        <v>2</v>
      </c>
      <c r="G30" s="1"/>
      <c r="H30" s="1">
        <f t="shared" si="0"/>
        <v>7</v>
      </c>
      <c r="I30" s="1"/>
      <c r="J30" s="1">
        <v>7</v>
      </c>
      <c r="K30" s="1"/>
      <c r="L30" s="1"/>
      <c r="M30" s="1">
        <f t="shared" si="4"/>
        <v>2</v>
      </c>
      <c r="N30" s="1"/>
      <c r="O30" s="1">
        <v>2</v>
      </c>
      <c r="P30" s="1"/>
      <c r="Q30" s="1"/>
      <c r="R30" s="1">
        <f t="shared" si="5"/>
        <v>1</v>
      </c>
      <c r="S30" s="1"/>
      <c r="T30" s="1"/>
      <c r="U30" s="1"/>
      <c r="V30" s="1">
        <v>1</v>
      </c>
      <c r="W30" s="1">
        <f t="shared" si="6"/>
        <v>2</v>
      </c>
      <c r="X30" s="1">
        <v>2</v>
      </c>
      <c r="Y30" s="1"/>
      <c r="Z30" s="1"/>
      <c r="AA30" s="1"/>
      <c r="AB30" s="1">
        <f t="shared" si="7"/>
        <v>0</v>
      </c>
      <c r="AC30" s="1"/>
      <c r="AD30" s="1"/>
      <c r="AE30" s="1"/>
      <c r="AF30" s="1"/>
      <c r="AG30" s="1">
        <f t="shared" si="8"/>
        <v>5</v>
      </c>
      <c r="AH30" s="1">
        <v>5</v>
      </c>
      <c r="AI30" s="1"/>
      <c r="AJ30" s="1"/>
      <c r="AK30" s="1"/>
      <c r="AL30" s="1">
        <f t="shared" si="9"/>
        <v>4</v>
      </c>
      <c r="AM30" s="1">
        <v>4</v>
      </c>
      <c r="AN30" s="1"/>
      <c r="AO30" s="1"/>
      <c r="AP30" s="1"/>
      <c r="AQ30" s="1"/>
      <c r="AR30" s="1"/>
      <c r="AS30" s="1"/>
      <c r="AT30" s="1"/>
      <c r="AU30" s="1"/>
      <c r="AV30" s="83">
        <f t="shared" si="10"/>
        <v>26</v>
      </c>
      <c r="AW30" s="83">
        <f t="shared" si="10"/>
        <v>11</v>
      </c>
      <c r="AX30" s="83">
        <f t="shared" si="10"/>
        <v>12</v>
      </c>
      <c r="AY30" s="83">
        <f t="shared" si="10"/>
        <v>2</v>
      </c>
      <c r="AZ30" s="83">
        <f t="shared" si="10"/>
        <v>1</v>
      </c>
      <c r="BA30" s="76">
        <f t="shared" si="2"/>
        <v>80.769230769230759</v>
      </c>
    </row>
    <row r="31" spans="1:53">
      <c r="A31" s="71">
        <v>28</v>
      </c>
      <c r="B31" s="72" t="s">
        <v>26</v>
      </c>
      <c r="C31" s="1">
        <f t="shared" si="3"/>
        <v>2</v>
      </c>
      <c r="D31" s="75"/>
      <c r="E31" s="1"/>
      <c r="F31" s="1">
        <v>2</v>
      </c>
      <c r="G31" s="1"/>
      <c r="H31" s="1">
        <f t="shared" si="0"/>
        <v>10</v>
      </c>
      <c r="I31" s="1"/>
      <c r="J31" s="1">
        <v>10</v>
      </c>
      <c r="K31" s="1"/>
      <c r="L31" s="1"/>
      <c r="M31" s="1">
        <f t="shared" si="4"/>
        <v>2</v>
      </c>
      <c r="N31" s="1"/>
      <c r="O31" s="1"/>
      <c r="P31" s="1">
        <v>2</v>
      </c>
      <c r="Q31" s="1"/>
      <c r="R31" s="1">
        <f t="shared" si="5"/>
        <v>2</v>
      </c>
      <c r="S31" s="1"/>
      <c r="T31" s="1">
        <v>2</v>
      </c>
      <c r="U31" s="1"/>
      <c r="V31" s="1"/>
      <c r="W31" s="1">
        <f t="shared" si="6"/>
        <v>1</v>
      </c>
      <c r="X31" s="1"/>
      <c r="Y31" s="1">
        <v>1</v>
      </c>
      <c r="Z31" s="1"/>
      <c r="AA31" s="1"/>
      <c r="AB31" s="1">
        <f t="shared" si="7"/>
        <v>0</v>
      </c>
      <c r="AC31" s="1"/>
      <c r="AD31" s="1"/>
      <c r="AE31" s="1"/>
      <c r="AF31" s="1"/>
      <c r="AG31" s="1">
        <f t="shared" si="8"/>
        <v>5</v>
      </c>
      <c r="AH31" s="1">
        <v>5</v>
      </c>
      <c r="AI31" s="1"/>
      <c r="AJ31" s="1"/>
      <c r="AK31" s="1"/>
      <c r="AL31" s="1">
        <f t="shared" si="9"/>
        <v>2</v>
      </c>
      <c r="AM31" s="1">
        <v>2</v>
      </c>
      <c r="AN31" s="1"/>
      <c r="AO31" s="1"/>
      <c r="AP31" s="1"/>
      <c r="AQ31" s="1"/>
      <c r="AR31" s="1"/>
      <c r="AS31" s="1"/>
      <c r="AT31" s="1"/>
      <c r="AU31" s="1"/>
      <c r="AV31" s="83">
        <f t="shared" si="10"/>
        <v>24</v>
      </c>
      <c r="AW31" s="83">
        <f t="shared" si="10"/>
        <v>7</v>
      </c>
      <c r="AX31" s="83">
        <f t="shared" si="10"/>
        <v>13</v>
      </c>
      <c r="AY31" s="83">
        <f t="shared" si="10"/>
        <v>4</v>
      </c>
      <c r="AZ31" s="83">
        <f t="shared" si="10"/>
        <v>0</v>
      </c>
      <c r="BA31" s="76">
        <f t="shared" si="2"/>
        <v>75.833333333333329</v>
      </c>
    </row>
    <row r="32" spans="1:53">
      <c r="A32" s="71">
        <v>29</v>
      </c>
      <c r="B32" s="72" t="s">
        <v>27</v>
      </c>
      <c r="C32" s="1">
        <f t="shared" si="3"/>
        <v>4</v>
      </c>
      <c r="D32" s="75"/>
      <c r="E32" s="1"/>
      <c r="F32" s="1">
        <v>4</v>
      </c>
      <c r="G32" s="1"/>
      <c r="H32" s="1">
        <f t="shared" si="0"/>
        <v>14</v>
      </c>
      <c r="I32" s="1"/>
      <c r="J32" s="1">
        <v>11</v>
      </c>
      <c r="K32" s="1">
        <v>3</v>
      </c>
      <c r="L32" s="1"/>
      <c r="M32" s="1">
        <f t="shared" si="4"/>
        <v>5</v>
      </c>
      <c r="N32" s="1"/>
      <c r="O32" s="1">
        <v>5</v>
      </c>
      <c r="P32" s="1"/>
      <c r="Q32" s="1"/>
      <c r="R32" s="1">
        <f t="shared" si="5"/>
        <v>6</v>
      </c>
      <c r="S32" s="1"/>
      <c r="T32" s="1">
        <v>6</v>
      </c>
      <c r="U32" s="1"/>
      <c r="V32" s="1"/>
      <c r="W32" s="1">
        <f t="shared" si="6"/>
        <v>5</v>
      </c>
      <c r="X32" s="1">
        <v>1</v>
      </c>
      <c r="Y32" s="1">
        <v>4</v>
      </c>
      <c r="Z32" s="1"/>
      <c r="AA32" s="1"/>
      <c r="AB32" s="1">
        <f t="shared" si="7"/>
        <v>0</v>
      </c>
      <c r="AC32" s="1"/>
      <c r="AD32" s="1"/>
      <c r="AE32" s="1"/>
      <c r="AF32" s="1"/>
      <c r="AG32" s="1">
        <f t="shared" si="8"/>
        <v>14</v>
      </c>
      <c r="AH32" s="1">
        <v>14</v>
      </c>
      <c r="AI32" s="1"/>
      <c r="AJ32" s="1"/>
      <c r="AK32" s="1"/>
      <c r="AL32" s="1">
        <f t="shared" si="9"/>
        <v>9</v>
      </c>
      <c r="AM32" s="1">
        <v>9</v>
      </c>
      <c r="AN32" s="1"/>
      <c r="AO32" s="1"/>
      <c r="AP32" s="1"/>
      <c r="AQ32" s="1"/>
      <c r="AR32" s="1"/>
      <c r="AS32" s="1"/>
      <c r="AT32" s="1"/>
      <c r="AU32" s="1"/>
      <c r="AV32" s="83">
        <f t="shared" si="10"/>
        <v>57</v>
      </c>
      <c r="AW32" s="83">
        <f t="shared" si="10"/>
        <v>24</v>
      </c>
      <c r="AX32" s="83">
        <f t="shared" si="10"/>
        <v>26</v>
      </c>
      <c r="AY32" s="83">
        <f t="shared" si="10"/>
        <v>7</v>
      </c>
      <c r="AZ32" s="83">
        <f t="shared" si="10"/>
        <v>0</v>
      </c>
      <c r="BA32" s="76">
        <f t="shared" si="2"/>
        <v>81.05263157894737</v>
      </c>
    </row>
    <row r="33" spans="1:53">
      <c r="A33" s="71">
        <v>30</v>
      </c>
      <c r="B33" s="72" t="s">
        <v>28</v>
      </c>
      <c r="C33" s="1">
        <f t="shared" si="3"/>
        <v>4</v>
      </c>
      <c r="D33" s="75"/>
      <c r="E33" s="1"/>
      <c r="F33" s="1">
        <v>3</v>
      </c>
      <c r="G33" s="1">
        <v>1</v>
      </c>
      <c r="H33" s="1">
        <f t="shared" si="0"/>
        <v>15</v>
      </c>
      <c r="I33" s="1">
        <v>1</v>
      </c>
      <c r="J33" s="1"/>
      <c r="K33" s="1">
        <v>1</v>
      </c>
      <c r="L33" s="1">
        <v>13</v>
      </c>
      <c r="M33" s="1">
        <f t="shared" si="4"/>
        <v>2</v>
      </c>
      <c r="N33" s="1"/>
      <c r="O33" s="1"/>
      <c r="P33" s="1">
        <v>1</v>
      </c>
      <c r="Q33" s="1">
        <v>1</v>
      </c>
      <c r="R33" s="1">
        <f t="shared" si="5"/>
        <v>0</v>
      </c>
      <c r="S33" s="1"/>
      <c r="T33" s="1"/>
      <c r="U33" s="1"/>
      <c r="V33" s="1"/>
      <c r="W33" s="1">
        <f t="shared" si="6"/>
        <v>1</v>
      </c>
      <c r="X33" s="1">
        <v>1</v>
      </c>
      <c r="Y33" s="1"/>
      <c r="Z33" s="1"/>
      <c r="AA33" s="1"/>
      <c r="AB33" s="1">
        <f t="shared" si="7"/>
        <v>1</v>
      </c>
      <c r="AC33" s="1"/>
      <c r="AD33" s="1">
        <v>1</v>
      </c>
      <c r="AE33" s="1"/>
      <c r="AF33" s="1"/>
      <c r="AG33" s="1">
        <f t="shared" si="8"/>
        <v>2</v>
      </c>
      <c r="AH33" s="1"/>
      <c r="AI33" s="1">
        <v>2</v>
      </c>
      <c r="AJ33" s="1"/>
      <c r="AK33" s="1"/>
      <c r="AL33" s="1">
        <f t="shared" si="9"/>
        <v>2</v>
      </c>
      <c r="AM33" s="1"/>
      <c r="AN33" s="1"/>
      <c r="AO33" s="1">
        <v>2</v>
      </c>
      <c r="AP33" s="1"/>
      <c r="AQ33" s="1"/>
      <c r="AR33" s="1"/>
      <c r="AS33" s="1"/>
      <c r="AT33" s="1"/>
      <c r="AU33" s="1"/>
      <c r="AV33" s="83">
        <f t="shared" si="10"/>
        <v>27</v>
      </c>
      <c r="AW33" s="83">
        <f t="shared" si="10"/>
        <v>2</v>
      </c>
      <c r="AX33" s="83">
        <f t="shared" si="10"/>
        <v>3</v>
      </c>
      <c r="AY33" s="83">
        <f t="shared" si="10"/>
        <v>7</v>
      </c>
      <c r="AZ33" s="83">
        <f t="shared" si="10"/>
        <v>15</v>
      </c>
      <c r="BA33" s="76">
        <f t="shared" si="2"/>
        <v>21.481481481481481</v>
      </c>
    </row>
    <row r="34" spans="1:53">
      <c r="A34" s="71">
        <v>31</v>
      </c>
      <c r="B34" s="72" t="s">
        <v>29</v>
      </c>
      <c r="C34" s="1">
        <f t="shared" si="3"/>
        <v>1</v>
      </c>
      <c r="D34" s="75"/>
      <c r="E34" s="1">
        <v>1</v>
      </c>
      <c r="F34" s="1"/>
      <c r="G34" s="1"/>
      <c r="H34" s="1">
        <f t="shared" si="0"/>
        <v>28</v>
      </c>
      <c r="I34" s="1"/>
      <c r="J34" s="1">
        <v>28</v>
      </c>
      <c r="K34" s="1"/>
      <c r="L34" s="1"/>
      <c r="M34" s="1">
        <f t="shared" si="4"/>
        <v>1</v>
      </c>
      <c r="N34" s="1"/>
      <c r="O34" s="1">
        <v>1</v>
      </c>
      <c r="P34" s="1"/>
      <c r="Q34" s="1"/>
      <c r="R34" s="1">
        <f t="shared" si="5"/>
        <v>0</v>
      </c>
      <c r="S34" s="1"/>
      <c r="T34" s="1"/>
      <c r="U34" s="1"/>
      <c r="V34" s="1"/>
      <c r="W34" s="1">
        <f t="shared" si="6"/>
        <v>1</v>
      </c>
      <c r="X34" s="1"/>
      <c r="Y34" s="1">
        <v>1</v>
      </c>
      <c r="Z34" s="1"/>
      <c r="AA34" s="1"/>
      <c r="AB34" s="1">
        <f t="shared" si="7"/>
        <v>3</v>
      </c>
      <c r="AC34" s="1"/>
      <c r="AD34" s="1">
        <v>3</v>
      </c>
      <c r="AE34" s="1"/>
      <c r="AF34" s="1"/>
      <c r="AG34" s="1">
        <f t="shared" si="8"/>
        <v>1</v>
      </c>
      <c r="AH34" s="1">
        <v>1</v>
      </c>
      <c r="AI34" s="1"/>
      <c r="AJ34" s="1"/>
      <c r="AK34" s="1"/>
      <c r="AL34" s="1">
        <f t="shared" si="9"/>
        <v>1</v>
      </c>
      <c r="AM34" s="1">
        <v>1</v>
      </c>
      <c r="AN34" s="1"/>
      <c r="AO34" s="1"/>
      <c r="AP34" s="1"/>
      <c r="AQ34" s="1"/>
      <c r="AR34" s="1"/>
      <c r="AS34" s="1"/>
      <c r="AT34" s="1"/>
      <c r="AU34" s="1"/>
      <c r="AV34" s="83">
        <f t="shared" si="10"/>
        <v>36</v>
      </c>
      <c r="AW34" s="83">
        <f t="shared" si="10"/>
        <v>2</v>
      </c>
      <c r="AX34" s="83">
        <f t="shared" si="10"/>
        <v>34</v>
      </c>
      <c r="AY34" s="83">
        <f t="shared" si="10"/>
        <v>0</v>
      </c>
      <c r="AZ34" s="83">
        <f t="shared" si="10"/>
        <v>0</v>
      </c>
      <c r="BA34" s="76">
        <f t="shared" si="2"/>
        <v>81.111111111111114</v>
      </c>
    </row>
    <row r="35" spans="1:53">
      <c r="A35" s="71">
        <v>32</v>
      </c>
      <c r="B35" s="72" t="s">
        <v>30</v>
      </c>
      <c r="C35" s="1">
        <f t="shared" si="3"/>
        <v>2</v>
      </c>
      <c r="D35" s="75"/>
      <c r="E35" s="1">
        <v>1</v>
      </c>
      <c r="F35" s="1">
        <v>1</v>
      </c>
      <c r="G35" s="1"/>
      <c r="H35" s="1">
        <f t="shared" si="0"/>
        <v>6</v>
      </c>
      <c r="I35" s="1">
        <v>4</v>
      </c>
      <c r="J35" s="1"/>
      <c r="K35" s="1">
        <v>1</v>
      </c>
      <c r="L35" s="1">
        <v>1</v>
      </c>
      <c r="M35" s="1">
        <f t="shared" si="4"/>
        <v>0</v>
      </c>
      <c r="N35" s="1"/>
      <c r="O35" s="1"/>
      <c r="P35" s="1"/>
      <c r="Q35" s="1"/>
      <c r="R35" s="1">
        <f t="shared" si="5"/>
        <v>1</v>
      </c>
      <c r="S35" s="1"/>
      <c r="T35" s="1">
        <v>1</v>
      </c>
      <c r="U35" s="1"/>
      <c r="V35" s="1"/>
      <c r="W35" s="1">
        <f t="shared" si="6"/>
        <v>1</v>
      </c>
      <c r="X35" s="1">
        <v>1</v>
      </c>
      <c r="Y35" s="1"/>
      <c r="Z35" s="1"/>
      <c r="AA35" s="1"/>
      <c r="AB35" s="1">
        <f t="shared" si="7"/>
        <v>0</v>
      </c>
      <c r="AC35" s="1"/>
      <c r="AD35" s="1"/>
      <c r="AE35" s="1"/>
      <c r="AF35" s="1"/>
      <c r="AG35" s="1">
        <f t="shared" si="8"/>
        <v>3</v>
      </c>
      <c r="AH35" s="1">
        <v>3</v>
      </c>
      <c r="AI35" s="1"/>
      <c r="AJ35" s="1"/>
      <c r="AK35" s="1"/>
      <c r="AL35" s="1">
        <f t="shared" si="9"/>
        <v>1</v>
      </c>
      <c r="AM35" s="1">
        <v>1</v>
      </c>
      <c r="AN35" s="1"/>
      <c r="AO35" s="1"/>
      <c r="AP35" s="1"/>
      <c r="AQ35" s="1"/>
      <c r="AR35" s="1"/>
      <c r="AS35" s="1"/>
      <c r="AT35" s="1"/>
      <c r="AU35" s="1"/>
      <c r="AV35" s="83">
        <f t="shared" si="10"/>
        <v>14</v>
      </c>
      <c r="AW35" s="83">
        <f t="shared" si="10"/>
        <v>9</v>
      </c>
      <c r="AX35" s="83">
        <f t="shared" si="10"/>
        <v>2</v>
      </c>
      <c r="AY35" s="83">
        <f t="shared" si="10"/>
        <v>2</v>
      </c>
      <c r="AZ35" s="83">
        <f t="shared" si="10"/>
        <v>1</v>
      </c>
      <c r="BA35" s="76">
        <f t="shared" si="2"/>
        <v>78.571428571428584</v>
      </c>
    </row>
    <row r="36" spans="1:53">
      <c r="A36" s="71">
        <v>33</v>
      </c>
      <c r="B36" s="72" t="s">
        <v>31</v>
      </c>
      <c r="C36" s="1">
        <f t="shared" si="3"/>
        <v>1</v>
      </c>
      <c r="D36" s="75"/>
      <c r="E36" s="1">
        <v>1</v>
      </c>
      <c r="F36" s="1"/>
      <c r="G36" s="1"/>
      <c r="H36" s="1">
        <f t="shared" si="0"/>
        <v>10</v>
      </c>
      <c r="I36" s="1"/>
      <c r="J36" s="1"/>
      <c r="K36" s="1">
        <v>1</v>
      </c>
      <c r="L36" s="1">
        <v>9</v>
      </c>
      <c r="M36" s="1">
        <f t="shared" si="4"/>
        <v>0</v>
      </c>
      <c r="N36" s="1"/>
      <c r="O36" s="1"/>
      <c r="P36" s="1"/>
      <c r="Q36" s="1"/>
      <c r="R36" s="1">
        <f t="shared" si="5"/>
        <v>0</v>
      </c>
      <c r="S36" s="1"/>
      <c r="T36" s="1"/>
      <c r="U36" s="1"/>
      <c r="V36" s="1"/>
      <c r="W36" s="1">
        <f t="shared" si="6"/>
        <v>0</v>
      </c>
      <c r="X36" s="1"/>
      <c r="Y36" s="1"/>
      <c r="Z36" s="1"/>
      <c r="AA36" s="1"/>
      <c r="AB36" s="1">
        <f t="shared" si="7"/>
        <v>0</v>
      </c>
      <c r="AC36" s="1"/>
      <c r="AD36" s="1"/>
      <c r="AE36" s="1"/>
      <c r="AF36" s="1"/>
      <c r="AG36" s="1">
        <f t="shared" si="8"/>
        <v>3</v>
      </c>
      <c r="AH36" s="1">
        <v>2</v>
      </c>
      <c r="AI36" s="1">
        <v>1</v>
      </c>
      <c r="AJ36" s="1"/>
      <c r="AK36" s="1"/>
      <c r="AL36" s="1">
        <f t="shared" si="9"/>
        <v>3</v>
      </c>
      <c r="AM36" s="1">
        <v>2</v>
      </c>
      <c r="AN36" s="1">
        <v>1</v>
      </c>
      <c r="AO36" s="1"/>
      <c r="AP36" s="1"/>
      <c r="AQ36" s="1"/>
      <c r="AR36" s="1"/>
      <c r="AS36" s="1"/>
      <c r="AT36" s="1"/>
      <c r="AU36" s="1"/>
      <c r="AV36" s="83">
        <f t="shared" si="10"/>
        <v>17</v>
      </c>
      <c r="AW36" s="83">
        <f t="shared" si="10"/>
        <v>4</v>
      </c>
      <c r="AX36" s="83">
        <f t="shared" si="10"/>
        <v>3</v>
      </c>
      <c r="AY36" s="83">
        <f t="shared" si="10"/>
        <v>1</v>
      </c>
      <c r="AZ36" s="83">
        <f t="shared" si="10"/>
        <v>9</v>
      </c>
      <c r="BA36" s="76">
        <f t="shared" si="2"/>
        <v>38.82352941176471</v>
      </c>
    </row>
    <row r="37" spans="1:53">
      <c r="A37" s="71">
        <v>34</v>
      </c>
      <c r="B37" s="72" t="s">
        <v>32</v>
      </c>
      <c r="C37" s="1">
        <f t="shared" si="3"/>
        <v>2</v>
      </c>
      <c r="D37" s="75"/>
      <c r="E37" s="1">
        <v>2</v>
      </c>
      <c r="F37" s="1"/>
      <c r="G37" s="1"/>
      <c r="H37" s="1">
        <f t="shared" si="0"/>
        <v>150</v>
      </c>
      <c r="I37" s="1">
        <v>23</v>
      </c>
      <c r="J37" s="1">
        <v>94</v>
      </c>
      <c r="K37" s="1">
        <v>24</v>
      </c>
      <c r="L37" s="1">
        <v>9</v>
      </c>
      <c r="M37" s="1">
        <f t="shared" si="4"/>
        <v>10</v>
      </c>
      <c r="N37" s="1"/>
      <c r="O37" s="1">
        <v>10</v>
      </c>
      <c r="P37" s="1"/>
      <c r="Q37" s="1"/>
      <c r="R37" s="1">
        <f t="shared" si="5"/>
        <v>14</v>
      </c>
      <c r="S37" s="1"/>
      <c r="T37" s="1">
        <v>14</v>
      </c>
      <c r="U37" s="1"/>
      <c r="V37" s="1"/>
      <c r="W37" s="1">
        <f t="shared" si="6"/>
        <v>2</v>
      </c>
      <c r="X37" s="1">
        <v>2</v>
      </c>
      <c r="Y37" s="1"/>
      <c r="Z37" s="1"/>
      <c r="AA37" s="1"/>
      <c r="AB37" s="1">
        <f t="shared" si="7"/>
        <v>3</v>
      </c>
      <c r="AC37" s="1">
        <v>1</v>
      </c>
      <c r="AD37" s="1">
        <v>2</v>
      </c>
      <c r="AE37" s="1"/>
      <c r="AF37" s="1"/>
      <c r="AG37" s="1">
        <f t="shared" si="8"/>
        <v>46</v>
      </c>
      <c r="AH37" s="1">
        <v>46</v>
      </c>
      <c r="AI37" s="1"/>
      <c r="AJ37" s="1"/>
      <c r="AK37" s="1"/>
      <c r="AL37" s="1">
        <f t="shared" si="9"/>
        <v>25</v>
      </c>
      <c r="AM37" s="1">
        <v>25</v>
      </c>
      <c r="AN37" s="1"/>
      <c r="AO37" s="1"/>
      <c r="AP37" s="1"/>
      <c r="AQ37" s="1"/>
      <c r="AR37" s="1"/>
      <c r="AS37" s="1"/>
      <c r="AT37" s="1"/>
      <c r="AU37" s="1"/>
      <c r="AV37" s="83">
        <f t="shared" si="10"/>
        <v>252</v>
      </c>
      <c r="AW37" s="83">
        <f t="shared" si="10"/>
        <v>97</v>
      </c>
      <c r="AX37" s="83">
        <f t="shared" si="10"/>
        <v>122</v>
      </c>
      <c r="AY37" s="83">
        <f t="shared" si="10"/>
        <v>24</v>
      </c>
      <c r="AZ37" s="83">
        <f t="shared" si="10"/>
        <v>9</v>
      </c>
      <c r="BA37" s="76">
        <f t="shared" si="2"/>
        <v>79.126984126984127</v>
      </c>
    </row>
    <row r="38" spans="1:53">
      <c r="A38" s="71">
        <v>35</v>
      </c>
      <c r="B38" s="72" t="s">
        <v>33</v>
      </c>
      <c r="C38" s="1">
        <f t="shared" si="3"/>
        <v>1</v>
      </c>
      <c r="D38" s="75"/>
      <c r="E38" s="1"/>
      <c r="F38" s="1">
        <v>1</v>
      </c>
      <c r="G38" s="1"/>
      <c r="H38" s="1">
        <f t="shared" si="0"/>
        <v>16</v>
      </c>
      <c r="I38" s="1"/>
      <c r="J38" s="1">
        <v>13</v>
      </c>
      <c r="K38" s="1">
        <v>1</v>
      </c>
      <c r="L38" s="1">
        <v>2</v>
      </c>
      <c r="M38" s="1">
        <f t="shared" si="4"/>
        <v>2</v>
      </c>
      <c r="N38" s="1"/>
      <c r="O38" s="1">
        <v>2</v>
      </c>
      <c r="P38" s="1"/>
      <c r="Q38" s="1"/>
      <c r="R38" s="1">
        <f t="shared" si="5"/>
        <v>3</v>
      </c>
      <c r="S38" s="1"/>
      <c r="T38" s="1">
        <v>1</v>
      </c>
      <c r="U38" s="1"/>
      <c r="V38" s="1">
        <v>2</v>
      </c>
      <c r="W38" s="1">
        <f t="shared" si="6"/>
        <v>1</v>
      </c>
      <c r="X38" s="1"/>
      <c r="Y38" s="1"/>
      <c r="Z38" s="1">
        <v>1</v>
      </c>
      <c r="AA38" s="1"/>
      <c r="AB38" s="1">
        <f t="shared" si="7"/>
        <v>3</v>
      </c>
      <c r="AC38" s="1">
        <v>3</v>
      </c>
      <c r="AD38" s="1"/>
      <c r="AE38" s="1"/>
      <c r="AF38" s="1"/>
      <c r="AG38" s="1">
        <f t="shared" si="8"/>
        <v>3</v>
      </c>
      <c r="AH38" s="1">
        <v>2</v>
      </c>
      <c r="AI38" s="1">
        <v>1</v>
      </c>
      <c r="AJ38" s="1"/>
      <c r="AK38" s="1"/>
      <c r="AL38" s="1">
        <f t="shared" si="9"/>
        <v>1</v>
      </c>
      <c r="AM38" s="1"/>
      <c r="AN38" s="1">
        <v>1</v>
      </c>
      <c r="AO38" s="1"/>
      <c r="AP38" s="1"/>
      <c r="AQ38" s="1"/>
      <c r="AR38" s="1"/>
      <c r="AS38" s="1"/>
      <c r="AT38" s="1"/>
      <c r="AU38" s="1"/>
      <c r="AV38" s="83">
        <f t="shared" si="10"/>
        <v>30</v>
      </c>
      <c r="AW38" s="83">
        <f t="shared" si="10"/>
        <v>5</v>
      </c>
      <c r="AX38" s="83">
        <f t="shared" si="10"/>
        <v>18</v>
      </c>
      <c r="AY38" s="83">
        <f t="shared" si="10"/>
        <v>3</v>
      </c>
      <c r="AZ38" s="83">
        <f t="shared" si="10"/>
        <v>4</v>
      </c>
      <c r="BA38" s="76">
        <f t="shared" si="2"/>
        <v>66.666666666666671</v>
      </c>
    </row>
    <row r="39" spans="1:53">
      <c r="A39" s="71">
        <v>36</v>
      </c>
      <c r="B39" s="72" t="s">
        <v>34</v>
      </c>
      <c r="C39" s="1">
        <f t="shared" si="3"/>
        <v>1</v>
      </c>
      <c r="D39" s="75"/>
      <c r="E39" s="1"/>
      <c r="F39" s="1">
        <v>1</v>
      </c>
      <c r="G39" s="1"/>
      <c r="H39" s="1">
        <f t="shared" si="0"/>
        <v>11</v>
      </c>
      <c r="I39" s="1"/>
      <c r="J39" s="1">
        <v>6</v>
      </c>
      <c r="K39" s="1">
        <v>5</v>
      </c>
      <c r="L39" s="1"/>
      <c r="M39" s="1">
        <f t="shared" si="4"/>
        <v>2</v>
      </c>
      <c r="N39" s="1"/>
      <c r="O39" s="1">
        <v>2</v>
      </c>
      <c r="P39" s="1"/>
      <c r="Q39" s="1"/>
      <c r="R39" s="1">
        <f t="shared" si="5"/>
        <v>4</v>
      </c>
      <c r="S39" s="1"/>
      <c r="T39" s="1">
        <v>4</v>
      </c>
      <c r="U39" s="1"/>
      <c r="V39" s="1"/>
      <c r="W39" s="1">
        <f t="shared" si="6"/>
        <v>1</v>
      </c>
      <c r="X39" s="1">
        <v>1</v>
      </c>
      <c r="Y39" s="1"/>
      <c r="Z39" s="1"/>
      <c r="AA39" s="1"/>
      <c r="AB39" s="1">
        <f t="shared" si="7"/>
        <v>0</v>
      </c>
      <c r="AC39" s="1"/>
      <c r="AD39" s="1"/>
      <c r="AE39" s="1"/>
      <c r="AF39" s="1"/>
      <c r="AG39" s="1">
        <f t="shared" si="8"/>
        <v>9</v>
      </c>
      <c r="AH39" s="1">
        <v>9</v>
      </c>
      <c r="AI39" s="1"/>
      <c r="AJ39" s="1"/>
      <c r="AK39" s="1"/>
      <c r="AL39" s="1">
        <f t="shared" si="9"/>
        <v>3</v>
      </c>
      <c r="AM39" s="1">
        <v>3</v>
      </c>
      <c r="AN39" s="1"/>
      <c r="AO39" s="1"/>
      <c r="AP39" s="1"/>
      <c r="AQ39" s="1"/>
      <c r="AR39" s="1"/>
      <c r="AS39" s="1"/>
      <c r="AT39" s="1"/>
      <c r="AU39" s="1"/>
      <c r="AV39" s="83">
        <f t="shared" si="10"/>
        <v>31</v>
      </c>
      <c r="AW39" s="83">
        <f t="shared" si="10"/>
        <v>13</v>
      </c>
      <c r="AX39" s="83">
        <f t="shared" si="10"/>
        <v>12</v>
      </c>
      <c r="AY39" s="83">
        <f t="shared" si="10"/>
        <v>6</v>
      </c>
      <c r="AZ39" s="83">
        <f t="shared" si="10"/>
        <v>0</v>
      </c>
      <c r="BA39" s="76">
        <f t="shared" si="2"/>
        <v>76.774193548387103</v>
      </c>
    </row>
    <row r="40" spans="1:53">
      <c r="A40" s="71">
        <v>37</v>
      </c>
      <c r="B40" s="72" t="s">
        <v>35</v>
      </c>
      <c r="C40" s="1">
        <f t="shared" si="3"/>
        <v>1</v>
      </c>
      <c r="D40" s="75"/>
      <c r="E40" s="1"/>
      <c r="F40" s="1">
        <v>1</v>
      </c>
      <c r="G40" s="1"/>
      <c r="H40" s="1">
        <f t="shared" si="0"/>
        <v>3</v>
      </c>
      <c r="I40" s="1"/>
      <c r="J40" s="1">
        <v>1</v>
      </c>
      <c r="K40" s="1">
        <v>1</v>
      </c>
      <c r="L40" s="1">
        <v>1</v>
      </c>
      <c r="M40" s="1">
        <f t="shared" si="4"/>
        <v>1</v>
      </c>
      <c r="N40" s="1"/>
      <c r="O40" s="1">
        <v>1</v>
      </c>
      <c r="P40" s="1"/>
      <c r="Q40" s="1"/>
      <c r="R40" s="1">
        <f t="shared" si="5"/>
        <v>0</v>
      </c>
      <c r="S40" s="1"/>
      <c r="T40" s="1"/>
      <c r="U40" s="1"/>
      <c r="V40" s="1"/>
      <c r="W40" s="1">
        <f t="shared" si="6"/>
        <v>1</v>
      </c>
      <c r="X40" s="1"/>
      <c r="Y40" s="1"/>
      <c r="Z40" s="1">
        <v>1</v>
      </c>
      <c r="AA40" s="1"/>
      <c r="AB40" s="1">
        <f t="shared" si="7"/>
        <v>1</v>
      </c>
      <c r="AC40" s="1">
        <v>1</v>
      </c>
      <c r="AD40" s="1"/>
      <c r="AE40" s="1"/>
      <c r="AF40" s="1"/>
      <c r="AG40" s="1">
        <f t="shared" si="8"/>
        <v>3</v>
      </c>
      <c r="AH40" s="1">
        <v>3</v>
      </c>
      <c r="AI40" s="1"/>
      <c r="AJ40" s="1"/>
      <c r="AK40" s="1"/>
      <c r="AL40" s="1">
        <f t="shared" si="9"/>
        <v>1</v>
      </c>
      <c r="AM40" s="1">
        <v>1</v>
      </c>
      <c r="AN40" s="1"/>
      <c r="AO40" s="1"/>
      <c r="AP40" s="1"/>
      <c r="AQ40" s="1"/>
      <c r="AR40" s="1"/>
      <c r="AS40" s="1"/>
      <c r="AT40" s="1"/>
      <c r="AU40" s="1"/>
      <c r="AV40" s="83">
        <f t="shared" si="10"/>
        <v>11</v>
      </c>
      <c r="AW40" s="83">
        <f t="shared" si="10"/>
        <v>5</v>
      </c>
      <c r="AX40" s="83">
        <f t="shared" si="10"/>
        <v>2</v>
      </c>
      <c r="AY40" s="83">
        <f t="shared" si="10"/>
        <v>3</v>
      </c>
      <c r="AZ40" s="83">
        <f t="shared" si="10"/>
        <v>1</v>
      </c>
      <c r="BA40" s="76">
        <f t="shared" si="2"/>
        <v>65.454545454545453</v>
      </c>
    </row>
    <row r="41" spans="1:53">
      <c r="A41" s="71">
        <v>38</v>
      </c>
      <c r="B41" s="72" t="s">
        <v>36</v>
      </c>
      <c r="C41" s="1">
        <f t="shared" si="3"/>
        <v>3</v>
      </c>
      <c r="D41" s="75"/>
      <c r="E41" s="1"/>
      <c r="F41" s="1">
        <v>3</v>
      </c>
      <c r="G41" s="1"/>
      <c r="H41" s="1">
        <f t="shared" si="0"/>
        <v>6</v>
      </c>
      <c r="I41" s="1">
        <v>1</v>
      </c>
      <c r="J41" s="1">
        <v>5</v>
      </c>
      <c r="K41" s="1"/>
      <c r="L41" s="1"/>
      <c r="M41" s="1">
        <f t="shared" si="4"/>
        <v>3</v>
      </c>
      <c r="N41" s="1"/>
      <c r="O41" s="1">
        <v>3</v>
      </c>
      <c r="P41" s="1"/>
      <c r="Q41" s="1"/>
      <c r="R41" s="1">
        <f t="shared" si="5"/>
        <v>3</v>
      </c>
      <c r="S41" s="1">
        <v>1</v>
      </c>
      <c r="T41" s="1">
        <v>1</v>
      </c>
      <c r="U41" s="1"/>
      <c r="V41" s="1">
        <v>1</v>
      </c>
      <c r="W41" s="1">
        <f t="shared" si="6"/>
        <v>1</v>
      </c>
      <c r="X41" s="1"/>
      <c r="Y41" s="1">
        <v>1</v>
      </c>
      <c r="Z41" s="1"/>
      <c r="AA41" s="1"/>
      <c r="AB41" s="1">
        <f t="shared" si="7"/>
        <v>2</v>
      </c>
      <c r="AC41" s="1">
        <v>2</v>
      </c>
      <c r="AD41" s="1"/>
      <c r="AE41" s="1"/>
      <c r="AF41" s="1"/>
      <c r="AG41" s="1">
        <f t="shared" si="8"/>
        <v>8</v>
      </c>
      <c r="AH41" s="1">
        <v>4</v>
      </c>
      <c r="AI41" s="1">
        <v>3</v>
      </c>
      <c r="AJ41" s="1">
        <v>1</v>
      </c>
      <c r="AK41" s="1"/>
      <c r="AL41" s="1">
        <f t="shared" si="9"/>
        <v>4</v>
      </c>
      <c r="AM41" s="1">
        <v>3</v>
      </c>
      <c r="AN41" s="1">
        <v>1</v>
      </c>
      <c r="AO41" s="1"/>
      <c r="AP41" s="1"/>
      <c r="AQ41" s="1"/>
      <c r="AR41" s="1"/>
      <c r="AS41" s="1"/>
      <c r="AT41" s="1"/>
      <c r="AU41" s="1"/>
      <c r="AV41" s="83">
        <f t="shared" si="10"/>
        <v>30</v>
      </c>
      <c r="AW41" s="83">
        <f t="shared" si="10"/>
        <v>11</v>
      </c>
      <c r="AX41" s="83">
        <f t="shared" si="10"/>
        <v>14</v>
      </c>
      <c r="AY41" s="83">
        <f t="shared" si="10"/>
        <v>4</v>
      </c>
      <c r="AZ41" s="83">
        <f t="shared" si="10"/>
        <v>1</v>
      </c>
      <c r="BA41" s="76">
        <f t="shared" si="2"/>
        <v>76.666666666666671</v>
      </c>
    </row>
    <row r="42" spans="1:53">
      <c r="A42" s="71">
        <v>39</v>
      </c>
      <c r="B42" s="72" t="s">
        <v>37</v>
      </c>
      <c r="C42" s="1">
        <f t="shared" si="3"/>
        <v>1</v>
      </c>
      <c r="D42" s="75"/>
      <c r="E42" s="1"/>
      <c r="F42" s="1">
        <v>1</v>
      </c>
      <c r="G42" s="1"/>
      <c r="H42" s="1">
        <f t="shared" si="0"/>
        <v>4</v>
      </c>
      <c r="I42" s="1"/>
      <c r="J42" s="1">
        <v>4</v>
      </c>
      <c r="K42" s="1"/>
      <c r="L42" s="1"/>
      <c r="M42" s="1">
        <f t="shared" si="4"/>
        <v>4</v>
      </c>
      <c r="N42" s="1"/>
      <c r="O42" s="1">
        <v>4</v>
      </c>
      <c r="P42" s="1"/>
      <c r="Q42" s="1"/>
      <c r="R42" s="1">
        <f t="shared" si="5"/>
        <v>1</v>
      </c>
      <c r="S42" s="1">
        <v>1</v>
      </c>
      <c r="T42" s="1"/>
      <c r="U42" s="1"/>
      <c r="V42" s="1"/>
      <c r="W42" s="1">
        <f t="shared" si="6"/>
        <v>0</v>
      </c>
      <c r="X42" s="1"/>
      <c r="Y42" s="1"/>
      <c r="Z42" s="1"/>
      <c r="AA42" s="1"/>
      <c r="AB42" s="1">
        <f t="shared" si="7"/>
        <v>0</v>
      </c>
      <c r="AC42" s="1"/>
      <c r="AD42" s="1"/>
      <c r="AE42" s="1"/>
      <c r="AF42" s="1"/>
      <c r="AG42" s="1">
        <f t="shared" si="8"/>
        <v>6</v>
      </c>
      <c r="AH42" s="1">
        <v>6</v>
      </c>
      <c r="AI42" s="1"/>
      <c r="AJ42" s="1"/>
      <c r="AK42" s="1"/>
      <c r="AL42" s="1">
        <f t="shared" si="9"/>
        <v>2</v>
      </c>
      <c r="AM42" s="1">
        <v>2</v>
      </c>
      <c r="AN42" s="1"/>
      <c r="AO42" s="1"/>
      <c r="AP42" s="1"/>
      <c r="AQ42" s="1"/>
      <c r="AR42" s="1"/>
      <c r="AS42" s="1"/>
      <c r="AT42" s="1"/>
      <c r="AU42" s="1"/>
      <c r="AV42" s="83">
        <f t="shared" si="10"/>
        <v>18</v>
      </c>
      <c r="AW42" s="83">
        <f t="shared" si="10"/>
        <v>9</v>
      </c>
      <c r="AX42" s="83">
        <f t="shared" si="10"/>
        <v>8</v>
      </c>
      <c r="AY42" s="83">
        <f t="shared" si="10"/>
        <v>1</v>
      </c>
      <c r="AZ42" s="83">
        <f t="shared" si="10"/>
        <v>0</v>
      </c>
      <c r="BA42" s="76">
        <f t="shared" si="2"/>
        <v>86.666666666666671</v>
      </c>
    </row>
    <row r="43" spans="1:53">
      <c r="A43" s="71">
        <v>40</v>
      </c>
      <c r="B43" s="72" t="s">
        <v>38</v>
      </c>
      <c r="C43" s="1">
        <f t="shared" si="3"/>
        <v>2</v>
      </c>
      <c r="D43" s="75"/>
      <c r="E43" s="1"/>
      <c r="F43" s="1">
        <v>2</v>
      </c>
      <c r="G43" s="1"/>
      <c r="H43" s="1">
        <f t="shared" si="0"/>
        <v>21</v>
      </c>
      <c r="I43" s="1"/>
      <c r="J43" s="1">
        <v>11</v>
      </c>
      <c r="K43" s="1">
        <v>5</v>
      </c>
      <c r="L43" s="1">
        <v>5</v>
      </c>
      <c r="M43" s="1">
        <f t="shared" si="4"/>
        <v>4</v>
      </c>
      <c r="N43" s="1"/>
      <c r="O43" s="1">
        <v>4</v>
      </c>
      <c r="P43" s="1"/>
      <c r="Q43" s="1"/>
      <c r="R43" s="1">
        <f t="shared" si="5"/>
        <v>5</v>
      </c>
      <c r="S43" s="1"/>
      <c r="T43" s="1">
        <v>5</v>
      </c>
      <c r="U43" s="1"/>
      <c r="V43" s="1"/>
      <c r="W43" s="1">
        <f t="shared" si="6"/>
        <v>1</v>
      </c>
      <c r="X43" s="1"/>
      <c r="Y43" s="1">
        <v>1</v>
      </c>
      <c r="Z43" s="1"/>
      <c r="AA43" s="1"/>
      <c r="AB43" s="1">
        <f t="shared" si="7"/>
        <v>0</v>
      </c>
      <c r="AC43" s="1"/>
      <c r="AD43" s="1"/>
      <c r="AE43" s="1"/>
      <c r="AF43" s="1"/>
      <c r="AG43" s="1">
        <f t="shared" si="8"/>
        <v>2</v>
      </c>
      <c r="AH43" s="1">
        <v>2</v>
      </c>
      <c r="AI43" s="1"/>
      <c r="AJ43" s="1"/>
      <c r="AK43" s="1"/>
      <c r="AL43" s="1">
        <f>SUM(AM43:AP43)</f>
        <v>2</v>
      </c>
      <c r="AM43" s="1">
        <v>2</v>
      </c>
      <c r="AN43" s="1"/>
      <c r="AO43" s="1"/>
      <c r="AP43" s="1"/>
      <c r="AQ43" s="1"/>
      <c r="AR43" s="1"/>
      <c r="AS43" s="1"/>
      <c r="AT43" s="1"/>
      <c r="AU43" s="1"/>
      <c r="AV43" s="83">
        <f t="shared" si="10"/>
        <v>37</v>
      </c>
      <c r="AW43" s="83">
        <f t="shared" si="10"/>
        <v>4</v>
      </c>
      <c r="AX43" s="83">
        <f t="shared" si="10"/>
        <v>21</v>
      </c>
      <c r="AY43" s="83">
        <f t="shared" si="10"/>
        <v>7</v>
      </c>
      <c r="AZ43" s="83">
        <f t="shared" si="10"/>
        <v>5</v>
      </c>
      <c r="BA43" s="76">
        <f t="shared" si="2"/>
        <v>59.999999999999993</v>
      </c>
    </row>
    <row r="44" spans="1:53">
      <c r="A44" s="71">
        <v>41</v>
      </c>
      <c r="B44" s="72" t="s">
        <v>45</v>
      </c>
      <c r="C44" s="1">
        <f t="shared" si="3"/>
        <v>64</v>
      </c>
      <c r="D44" s="75">
        <v>4</v>
      </c>
      <c r="E44" s="1">
        <v>28</v>
      </c>
      <c r="F44" s="1">
        <v>32</v>
      </c>
      <c r="G44" s="1"/>
      <c r="H44" s="1">
        <f t="shared" si="0"/>
        <v>17</v>
      </c>
      <c r="I44" s="1">
        <v>1</v>
      </c>
      <c r="J44" s="1">
        <v>14</v>
      </c>
      <c r="K44" s="1">
        <v>2</v>
      </c>
      <c r="L44" s="1"/>
      <c r="M44" s="1">
        <f t="shared" si="4"/>
        <v>4</v>
      </c>
      <c r="N44" s="1"/>
      <c r="O44" s="1">
        <v>3</v>
      </c>
      <c r="P44" s="1">
        <v>1</v>
      </c>
      <c r="Q44" s="1"/>
      <c r="R44" s="1">
        <f t="shared" si="5"/>
        <v>2</v>
      </c>
      <c r="S44" s="1"/>
      <c r="T44" s="1">
        <v>2</v>
      </c>
      <c r="U44" s="1"/>
      <c r="V44" s="1"/>
      <c r="W44" s="1">
        <f t="shared" si="6"/>
        <v>2</v>
      </c>
      <c r="X44" s="1">
        <v>1</v>
      </c>
      <c r="Y44" s="1"/>
      <c r="Z44" s="1">
        <v>1</v>
      </c>
      <c r="AA44" s="1"/>
      <c r="AB44" s="1">
        <f t="shared" si="7"/>
        <v>0</v>
      </c>
      <c r="AC44" s="1"/>
      <c r="AD44" s="1"/>
      <c r="AE44" s="1"/>
      <c r="AF44" s="1"/>
      <c r="AG44" s="1">
        <f t="shared" si="8"/>
        <v>0</v>
      </c>
      <c r="AH44" s="1"/>
      <c r="AI44" s="1"/>
      <c r="AJ44" s="1"/>
      <c r="AK44" s="1"/>
      <c r="AL44" s="1">
        <f t="shared" si="9"/>
        <v>0</v>
      </c>
      <c r="AM44" s="1"/>
      <c r="AN44" s="1"/>
      <c r="AO44" s="1"/>
      <c r="AP44" s="1"/>
      <c r="AQ44" s="1">
        <f>SUM(AR44:AU44)</f>
        <v>90</v>
      </c>
      <c r="AR44" s="1">
        <v>90</v>
      </c>
      <c r="AS44" s="1"/>
      <c r="AT44" s="1"/>
      <c r="AU44" s="1"/>
      <c r="AV44" s="83">
        <f t="shared" si="10"/>
        <v>179</v>
      </c>
      <c r="AW44" s="83">
        <f t="shared" si="10"/>
        <v>96</v>
      </c>
      <c r="AX44" s="83">
        <f t="shared" si="10"/>
        <v>47</v>
      </c>
      <c r="AY44" s="83">
        <f t="shared" si="10"/>
        <v>36</v>
      </c>
      <c r="AZ44" s="83">
        <f t="shared" si="10"/>
        <v>0</v>
      </c>
      <c r="BA44" s="76">
        <f t="shared" si="2"/>
        <v>78.65921787709496</v>
      </c>
    </row>
    <row r="45" spans="1:53">
      <c r="B45" s="77"/>
      <c r="C45" s="79"/>
      <c r="D45" s="78"/>
      <c r="E45" s="78"/>
      <c r="F45" s="78"/>
      <c r="G45" s="78"/>
      <c r="H45" s="79"/>
      <c r="I45" s="78"/>
      <c r="J45" s="79"/>
      <c r="K45" s="78"/>
      <c r="L45" s="78"/>
      <c r="M45" s="79"/>
      <c r="N45" s="78"/>
      <c r="O45" s="78"/>
      <c r="P45" s="78"/>
      <c r="Q45" s="78"/>
      <c r="R45" s="79"/>
      <c r="S45" s="78"/>
      <c r="T45" s="78"/>
      <c r="U45" s="78"/>
      <c r="V45" s="78"/>
      <c r="W45" s="79"/>
      <c r="X45" s="78"/>
      <c r="Y45" s="78"/>
      <c r="Z45" s="78"/>
      <c r="AA45" s="78"/>
      <c r="AB45" s="79"/>
      <c r="AC45" s="78"/>
      <c r="AD45" s="78"/>
      <c r="AE45" s="78"/>
      <c r="AF45" s="78"/>
      <c r="AG45" s="79"/>
      <c r="AH45" s="78"/>
      <c r="AI45" s="78"/>
      <c r="AJ45" s="78"/>
      <c r="AK45" s="78"/>
      <c r="AL45" s="79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53">
      <c r="B46" s="72" t="s">
        <v>110</v>
      </c>
      <c r="C46" s="1">
        <f>SUM(C4:C44)</f>
        <v>176</v>
      </c>
      <c r="D46" s="1">
        <f t="shared" ref="D46:AZ46" si="11">SUM(D4:D44)</f>
        <v>8</v>
      </c>
      <c r="E46" s="1">
        <f t="shared" si="11"/>
        <v>80</v>
      </c>
      <c r="F46" s="1">
        <f t="shared" si="11"/>
        <v>87</v>
      </c>
      <c r="G46" s="1">
        <f t="shared" si="11"/>
        <v>1</v>
      </c>
      <c r="H46" s="1">
        <f t="shared" si="11"/>
        <v>846</v>
      </c>
      <c r="I46" s="1">
        <f t="shared" si="11"/>
        <v>64</v>
      </c>
      <c r="J46" s="1">
        <f t="shared" si="11"/>
        <v>452</v>
      </c>
      <c r="K46" s="1">
        <f t="shared" si="11"/>
        <v>204</v>
      </c>
      <c r="L46" s="1">
        <f t="shared" si="11"/>
        <v>126</v>
      </c>
      <c r="M46" s="1">
        <f t="shared" si="11"/>
        <v>136</v>
      </c>
      <c r="N46" s="1">
        <f t="shared" si="11"/>
        <v>6</v>
      </c>
      <c r="O46" s="1">
        <f t="shared" si="11"/>
        <v>108</v>
      </c>
      <c r="P46" s="1">
        <f t="shared" si="11"/>
        <v>20</v>
      </c>
      <c r="Q46" s="1">
        <f t="shared" si="11"/>
        <v>2</v>
      </c>
      <c r="R46" s="1">
        <f t="shared" si="11"/>
        <v>118</v>
      </c>
      <c r="S46" s="1">
        <f t="shared" si="11"/>
        <v>16</v>
      </c>
      <c r="T46" s="1">
        <f t="shared" si="11"/>
        <v>85</v>
      </c>
      <c r="U46" s="1">
        <f t="shared" si="11"/>
        <v>2</v>
      </c>
      <c r="V46" s="1">
        <f t="shared" si="11"/>
        <v>15</v>
      </c>
      <c r="W46" s="1">
        <f t="shared" si="11"/>
        <v>54</v>
      </c>
      <c r="X46" s="1">
        <f t="shared" si="11"/>
        <v>24</v>
      </c>
      <c r="Y46" s="1">
        <f t="shared" si="11"/>
        <v>22</v>
      </c>
      <c r="Z46" s="1">
        <f t="shared" si="11"/>
        <v>7</v>
      </c>
      <c r="AA46" s="1">
        <f t="shared" si="11"/>
        <v>1</v>
      </c>
      <c r="AB46" s="1">
        <f t="shared" si="11"/>
        <v>20</v>
      </c>
      <c r="AC46" s="1">
        <f t="shared" si="11"/>
        <v>12</v>
      </c>
      <c r="AD46" s="1">
        <f t="shared" si="11"/>
        <v>8</v>
      </c>
      <c r="AE46" s="1">
        <f t="shared" si="11"/>
        <v>0</v>
      </c>
      <c r="AF46" s="1">
        <f t="shared" si="11"/>
        <v>0</v>
      </c>
      <c r="AG46" s="1">
        <f t="shared" si="11"/>
        <v>331</v>
      </c>
      <c r="AH46" s="1">
        <f t="shared" si="11"/>
        <v>267</v>
      </c>
      <c r="AI46" s="1">
        <f t="shared" si="11"/>
        <v>53</v>
      </c>
      <c r="AJ46" s="1">
        <f t="shared" si="11"/>
        <v>11</v>
      </c>
      <c r="AK46" s="1">
        <f t="shared" si="11"/>
        <v>0</v>
      </c>
      <c r="AL46" s="1">
        <f t="shared" si="11"/>
        <v>162</v>
      </c>
      <c r="AM46" s="1">
        <f t="shared" si="11"/>
        <v>129</v>
      </c>
      <c r="AN46" s="1">
        <f t="shared" si="11"/>
        <v>25</v>
      </c>
      <c r="AO46" s="1">
        <f t="shared" si="11"/>
        <v>8</v>
      </c>
      <c r="AP46" s="1">
        <f t="shared" si="11"/>
        <v>0</v>
      </c>
      <c r="AQ46" s="1">
        <f t="shared" si="11"/>
        <v>90</v>
      </c>
      <c r="AR46" s="1">
        <f t="shared" si="11"/>
        <v>90</v>
      </c>
      <c r="AS46" s="1">
        <f t="shared" si="11"/>
        <v>0</v>
      </c>
      <c r="AT46" s="1">
        <f t="shared" si="11"/>
        <v>0</v>
      </c>
      <c r="AU46" s="1">
        <f t="shared" si="11"/>
        <v>0</v>
      </c>
      <c r="AV46" s="1">
        <f t="shared" si="11"/>
        <v>1933</v>
      </c>
      <c r="AW46" s="1">
        <f t="shared" si="11"/>
        <v>616</v>
      </c>
      <c r="AX46" s="1">
        <f t="shared" si="11"/>
        <v>833</v>
      </c>
      <c r="AY46" s="1">
        <f t="shared" si="11"/>
        <v>339</v>
      </c>
      <c r="AZ46" s="1">
        <f t="shared" si="11"/>
        <v>145</v>
      </c>
      <c r="BA46" s="74">
        <f>AVERAGE(BA4:BA44)</f>
        <v>67.896108222511259</v>
      </c>
    </row>
    <row r="47" spans="1:53" s="84" customFormat="1">
      <c r="D47" s="84">
        <f>D46/176</f>
        <v>4.5454545454545456E-2</v>
      </c>
      <c r="E47" s="84">
        <f t="shared" ref="E47:G47" si="12">E46/176</f>
        <v>0.45454545454545453</v>
      </c>
      <c r="F47" s="84">
        <f t="shared" si="12"/>
        <v>0.49431818181818182</v>
      </c>
      <c r="G47" s="84">
        <f t="shared" si="12"/>
        <v>5.681818181818182E-3</v>
      </c>
      <c r="I47" s="84">
        <f>I46/846</f>
        <v>7.5650118203309691E-2</v>
      </c>
      <c r="J47" s="84">
        <f t="shared" ref="J47:L47" si="13">J46/846</f>
        <v>0.5342789598108747</v>
      </c>
      <c r="K47" s="84">
        <f t="shared" si="13"/>
        <v>0.24113475177304963</v>
      </c>
      <c r="L47" s="84">
        <f t="shared" si="13"/>
        <v>0.14893617021276595</v>
      </c>
      <c r="N47" s="84">
        <f>N46/136</f>
        <v>4.4117647058823532E-2</v>
      </c>
      <c r="O47" s="84">
        <f t="shared" ref="O47:Q47" si="14">O46/136</f>
        <v>0.79411764705882348</v>
      </c>
      <c r="P47" s="84">
        <f t="shared" si="14"/>
        <v>0.14705882352941177</v>
      </c>
      <c r="Q47" s="84">
        <f t="shared" si="14"/>
        <v>1.4705882352941176E-2</v>
      </c>
      <c r="S47" s="84">
        <f>S46/118</f>
        <v>0.13559322033898305</v>
      </c>
      <c r="T47" s="84">
        <f t="shared" ref="T47:V47" si="15">T46/118</f>
        <v>0.72033898305084743</v>
      </c>
      <c r="U47" s="84">
        <f t="shared" si="15"/>
        <v>1.6949152542372881E-2</v>
      </c>
      <c r="V47" s="84">
        <f t="shared" si="15"/>
        <v>0.1271186440677966</v>
      </c>
      <c r="X47" s="84">
        <f>X46/54</f>
        <v>0.44444444444444442</v>
      </c>
      <c r="Y47" s="84">
        <f t="shared" ref="Y47:AA47" si="16">Y46/54</f>
        <v>0.40740740740740738</v>
      </c>
      <c r="Z47" s="84">
        <f t="shared" si="16"/>
        <v>0.12962962962962962</v>
      </c>
      <c r="AA47" s="84">
        <f t="shared" si="16"/>
        <v>1.8518518518518517E-2</v>
      </c>
      <c r="AC47" s="84">
        <f>AC46/20</f>
        <v>0.6</v>
      </c>
      <c r="AD47" s="84">
        <f t="shared" ref="AD47:AF47" si="17">AD46/20</f>
        <v>0.4</v>
      </c>
      <c r="AE47" s="84">
        <f t="shared" si="17"/>
        <v>0</v>
      </c>
      <c r="AF47" s="84">
        <f t="shared" si="17"/>
        <v>0</v>
      </c>
      <c r="AH47" s="84">
        <f>AH46/331</f>
        <v>0.80664652567975825</v>
      </c>
      <c r="AI47" s="84">
        <f t="shared" ref="AI47:AK47" si="18">AI46/331</f>
        <v>0.16012084592145015</v>
      </c>
      <c r="AJ47" s="84">
        <f t="shared" si="18"/>
        <v>3.3232628398791542E-2</v>
      </c>
      <c r="AK47" s="84">
        <f t="shared" si="18"/>
        <v>0</v>
      </c>
      <c r="AM47" s="84">
        <f>AM46/162</f>
        <v>0.79629629629629628</v>
      </c>
      <c r="AN47" s="84">
        <f t="shared" ref="AN47:AP47" si="19">AN46/162</f>
        <v>0.15432098765432098</v>
      </c>
      <c r="AO47" s="84">
        <f t="shared" si="19"/>
        <v>4.9382716049382713E-2</v>
      </c>
      <c r="AP47" s="84">
        <f t="shared" si="19"/>
        <v>0</v>
      </c>
      <c r="AQ47" s="81"/>
      <c r="AR47" s="81">
        <f>AR46/90</f>
        <v>1</v>
      </c>
      <c r="AS47" s="81">
        <f t="shared" ref="AS47:AU47" si="20">AS46/90</f>
        <v>0</v>
      </c>
      <c r="AT47" s="81">
        <f t="shared" si="20"/>
        <v>0</v>
      </c>
      <c r="AU47" s="81">
        <f t="shared" si="20"/>
        <v>0</v>
      </c>
      <c r="AV47" s="82"/>
      <c r="AW47" s="82">
        <f>AW46/1933</f>
        <v>0.31867563372995344</v>
      </c>
      <c r="AX47" s="82">
        <f t="shared" ref="AX47:AZ47" si="21">AX46/1933</f>
        <v>0.43093636833936888</v>
      </c>
      <c r="AY47" s="82">
        <f t="shared" si="21"/>
        <v>0.17537506466632177</v>
      </c>
      <c r="AZ47" s="82">
        <f t="shared" si="21"/>
        <v>7.501293326435593E-2</v>
      </c>
      <c r="BA47" s="82"/>
    </row>
  </sheetData>
  <mergeCells count="10">
    <mergeCell ref="AG2:AK2"/>
    <mergeCell ref="AL2:AP2"/>
    <mergeCell ref="AQ2:AU2"/>
    <mergeCell ref="AV2:AZ2"/>
    <mergeCell ref="C2:G2"/>
    <mergeCell ref="H2:L2"/>
    <mergeCell ref="M2:Q2"/>
    <mergeCell ref="R2:V2"/>
    <mergeCell ref="W2:AA2"/>
    <mergeCell ref="AB2:AF2"/>
  </mergeCells>
  <phoneticPr fontId="11"/>
  <hyperlinks>
    <hyperlink ref="AQ2" r:id="rId1" display="http://www.pref.aomori.lg.jp/bunka/education/chousa02.html"/>
  </hyperlinks>
  <pageMargins left="0.70866141732283472" right="0.70866141732283472" top="0.74803149606299213" bottom="0.74803149606299213" header="0.31496062992125984" footer="0.31496062992125984"/>
  <pageSetup paperSize="9" scale="65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G61"/>
  <sheetViews>
    <sheetView topLeftCell="A20" workbookViewId="0">
      <selection activeCell="AD50" sqref="B50:AD50"/>
    </sheetView>
  </sheetViews>
  <sheetFormatPr defaultRowHeight="12"/>
  <cols>
    <col min="1" max="1" width="3.5" style="94" bestFit="1" customWidth="1"/>
    <col min="2" max="2" width="11.625" style="101" bestFit="1" customWidth="1"/>
    <col min="3" max="3" width="4.625" style="101" bestFit="1" customWidth="1"/>
    <col min="4" max="4" width="4.125" style="101" bestFit="1" customWidth="1"/>
    <col min="5" max="5" width="4.875" style="101" bestFit="1" customWidth="1"/>
    <col min="6" max="6" width="4.375" style="101" bestFit="1" customWidth="1"/>
    <col min="7" max="7" width="4.5" style="101" bestFit="1" customWidth="1"/>
    <col min="8" max="8" width="6.625" style="101" bestFit="1" customWidth="1"/>
    <col min="9" max="9" width="4.125" style="101" bestFit="1" customWidth="1"/>
    <col min="10" max="11" width="4.625" style="101" bestFit="1" customWidth="1"/>
    <col min="12" max="12" width="5.375" style="101" bestFit="1" customWidth="1"/>
    <col min="13" max="13" width="6.625" style="101" bestFit="1" customWidth="1"/>
    <col min="14" max="14" width="3.375" style="101" bestFit="1" customWidth="1"/>
    <col min="15" max="15" width="4.625" style="101" bestFit="1" customWidth="1"/>
    <col min="16" max="16" width="4.125" style="101" bestFit="1" customWidth="1"/>
    <col min="17" max="17" width="3.375" style="101" bestFit="1" customWidth="1"/>
    <col min="18" max="18" width="6.625" style="101" bestFit="1" customWidth="1"/>
    <col min="19" max="20" width="4.125" style="101" bestFit="1" customWidth="1"/>
    <col min="21" max="21" width="3.375" style="101" bestFit="1" customWidth="1"/>
    <col min="22" max="22" width="4.125" style="101" bestFit="1" customWidth="1"/>
    <col min="23" max="23" width="6.625" style="101" bestFit="1" customWidth="1"/>
    <col min="24" max="26" width="5.375" style="101" bestFit="1" customWidth="1"/>
    <col min="27" max="27" width="4.5" style="101" bestFit="1" customWidth="1"/>
    <col min="28" max="28" width="3.5" style="101" bestFit="1" customWidth="1"/>
    <col min="29" max="30" width="4.125" style="101" bestFit="1" customWidth="1"/>
    <col min="31" max="32" width="3.375" style="101" bestFit="1" customWidth="1"/>
    <col min="33" max="33" width="4.5" style="101" bestFit="1" customWidth="1"/>
    <col min="34" max="34" width="4.5" style="101" customWidth="1"/>
    <col min="35" max="35" width="4.125" style="101" bestFit="1" customWidth="1"/>
    <col min="36" max="37" width="3.375" style="101" bestFit="1" customWidth="1"/>
    <col min="38" max="38" width="4.5" style="101" bestFit="1" customWidth="1"/>
    <col min="39" max="39" width="4.5" style="101" customWidth="1"/>
    <col min="40" max="40" width="4.125" style="101" bestFit="1" customWidth="1"/>
    <col min="41" max="42" width="3.375" style="101" bestFit="1" customWidth="1"/>
    <col min="43" max="43" width="3.25" style="101" bestFit="1" customWidth="1"/>
    <col min="44" max="44" width="6.125" style="94" bestFit="1" customWidth="1"/>
    <col min="45" max="46" width="4.125" style="94" bestFit="1" customWidth="1"/>
    <col min="47" max="47" width="3.5" style="94" bestFit="1" customWidth="1"/>
    <col min="48" max="48" width="5" style="111" bestFit="1" customWidth="1"/>
    <col min="49" max="52" width="4.25" style="111" bestFit="1" customWidth="1"/>
    <col min="53" max="53" width="5" style="100" bestFit="1" customWidth="1"/>
    <col min="54" max="54" width="9" style="101"/>
    <col min="55" max="55" width="6.625" style="101" bestFit="1" customWidth="1"/>
    <col min="56" max="58" width="5.5" style="94" bestFit="1" customWidth="1"/>
    <col min="59" max="59" width="4.625" style="94" bestFit="1" customWidth="1"/>
    <col min="60" max="256" width="9" style="94"/>
    <col min="257" max="257" width="3.5" style="94" bestFit="1" customWidth="1"/>
    <col min="258" max="258" width="11.625" style="94" bestFit="1" customWidth="1"/>
    <col min="259" max="259" width="4.625" style="94" bestFit="1" customWidth="1"/>
    <col min="260" max="260" width="4.125" style="94" bestFit="1" customWidth="1"/>
    <col min="261" max="261" width="4.875" style="94" bestFit="1" customWidth="1"/>
    <col min="262" max="262" width="4.375" style="94" bestFit="1" customWidth="1"/>
    <col min="263" max="263" width="4.5" style="94" bestFit="1" customWidth="1"/>
    <col min="264" max="264" width="6.625" style="94" bestFit="1" customWidth="1"/>
    <col min="265" max="265" width="4.125" style="94" bestFit="1" customWidth="1"/>
    <col min="266" max="267" width="4.625" style="94" bestFit="1" customWidth="1"/>
    <col min="268" max="268" width="5.375" style="94" bestFit="1" customWidth="1"/>
    <col min="269" max="269" width="6.625" style="94" bestFit="1" customWidth="1"/>
    <col min="270" max="270" width="3.375" style="94" bestFit="1" customWidth="1"/>
    <col min="271" max="271" width="4.625" style="94" bestFit="1" customWidth="1"/>
    <col min="272" max="272" width="4.125" style="94" bestFit="1" customWidth="1"/>
    <col min="273" max="273" width="3.375" style="94" bestFit="1" customWidth="1"/>
    <col min="274" max="274" width="6.625" style="94" bestFit="1" customWidth="1"/>
    <col min="275" max="276" width="4.125" style="94" bestFit="1" customWidth="1"/>
    <col min="277" max="277" width="3.375" style="94" bestFit="1" customWidth="1"/>
    <col min="278" max="278" width="4.125" style="94" bestFit="1" customWidth="1"/>
    <col min="279" max="279" width="6.625" style="94" bestFit="1" customWidth="1"/>
    <col min="280" max="282" width="5.375" style="94" bestFit="1" customWidth="1"/>
    <col min="283" max="283" width="4.5" style="94" bestFit="1" customWidth="1"/>
    <col min="284" max="284" width="3.5" style="94" bestFit="1" customWidth="1"/>
    <col min="285" max="286" width="4.125" style="94" bestFit="1" customWidth="1"/>
    <col min="287" max="288" width="3.375" style="94" bestFit="1" customWidth="1"/>
    <col min="289" max="289" width="4.5" style="94" bestFit="1" customWidth="1"/>
    <col min="290" max="290" width="4.5" style="94" customWidth="1"/>
    <col min="291" max="291" width="4.125" style="94" bestFit="1" customWidth="1"/>
    <col min="292" max="293" width="3.375" style="94" bestFit="1" customWidth="1"/>
    <col min="294" max="294" width="4.5" style="94" bestFit="1" customWidth="1"/>
    <col min="295" max="295" width="4.5" style="94" customWidth="1"/>
    <col min="296" max="296" width="4.125" style="94" bestFit="1" customWidth="1"/>
    <col min="297" max="298" width="3.375" style="94" bestFit="1" customWidth="1"/>
    <col min="299" max="299" width="3.25" style="94" bestFit="1" customWidth="1"/>
    <col min="300" max="300" width="6.125" style="94" bestFit="1" customWidth="1"/>
    <col min="301" max="302" width="4.125" style="94" bestFit="1" customWidth="1"/>
    <col min="303" max="303" width="3.5" style="94" bestFit="1" customWidth="1"/>
    <col min="304" max="304" width="5" style="94" bestFit="1" customWidth="1"/>
    <col min="305" max="308" width="4.25" style="94" bestFit="1" customWidth="1"/>
    <col min="309" max="309" width="5" style="94" bestFit="1" customWidth="1"/>
    <col min="310" max="310" width="9" style="94"/>
    <col min="311" max="311" width="6.625" style="94" bestFit="1" customWidth="1"/>
    <col min="312" max="314" width="5.5" style="94" bestFit="1" customWidth="1"/>
    <col min="315" max="315" width="4.625" style="94" bestFit="1" customWidth="1"/>
    <col min="316" max="512" width="9" style="94"/>
    <col min="513" max="513" width="3.5" style="94" bestFit="1" customWidth="1"/>
    <col min="514" max="514" width="11.625" style="94" bestFit="1" customWidth="1"/>
    <col min="515" max="515" width="4.625" style="94" bestFit="1" customWidth="1"/>
    <col min="516" max="516" width="4.125" style="94" bestFit="1" customWidth="1"/>
    <col min="517" max="517" width="4.875" style="94" bestFit="1" customWidth="1"/>
    <col min="518" max="518" width="4.375" style="94" bestFit="1" customWidth="1"/>
    <col min="519" max="519" width="4.5" style="94" bestFit="1" customWidth="1"/>
    <col min="520" max="520" width="6.625" style="94" bestFit="1" customWidth="1"/>
    <col min="521" max="521" width="4.125" style="94" bestFit="1" customWidth="1"/>
    <col min="522" max="523" width="4.625" style="94" bestFit="1" customWidth="1"/>
    <col min="524" max="524" width="5.375" style="94" bestFit="1" customWidth="1"/>
    <col min="525" max="525" width="6.625" style="94" bestFit="1" customWidth="1"/>
    <col min="526" max="526" width="3.375" style="94" bestFit="1" customWidth="1"/>
    <col min="527" max="527" width="4.625" style="94" bestFit="1" customWidth="1"/>
    <col min="528" max="528" width="4.125" style="94" bestFit="1" customWidth="1"/>
    <col min="529" max="529" width="3.375" style="94" bestFit="1" customWidth="1"/>
    <col min="530" max="530" width="6.625" style="94" bestFit="1" customWidth="1"/>
    <col min="531" max="532" width="4.125" style="94" bestFit="1" customWidth="1"/>
    <col min="533" max="533" width="3.375" style="94" bestFit="1" customWidth="1"/>
    <col min="534" max="534" width="4.125" style="94" bestFit="1" customWidth="1"/>
    <col min="535" max="535" width="6.625" style="94" bestFit="1" customWidth="1"/>
    <col min="536" max="538" width="5.375" style="94" bestFit="1" customWidth="1"/>
    <col min="539" max="539" width="4.5" style="94" bestFit="1" customWidth="1"/>
    <col min="540" max="540" width="3.5" style="94" bestFit="1" customWidth="1"/>
    <col min="541" max="542" width="4.125" style="94" bestFit="1" customWidth="1"/>
    <col min="543" max="544" width="3.375" style="94" bestFit="1" customWidth="1"/>
    <col min="545" max="545" width="4.5" style="94" bestFit="1" customWidth="1"/>
    <col min="546" max="546" width="4.5" style="94" customWidth="1"/>
    <col min="547" max="547" width="4.125" style="94" bestFit="1" customWidth="1"/>
    <col min="548" max="549" width="3.375" style="94" bestFit="1" customWidth="1"/>
    <col min="550" max="550" width="4.5" style="94" bestFit="1" customWidth="1"/>
    <col min="551" max="551" width="4.5" style="94" customWidth="1"/>
    <col min="552" max="552" width="4.125" style="94" bestFit="1" customWidth="1"/>
    <col min="553" max="554" width="3.375" style="94" bestFit="1" customWidth="1"/>
    <col min="555" max="555" width="3.25" style="94" bestFit="1" customWidth="1"/>
    <col min="556" max="556" width="6.125" style="94" bestFit="1" customWidth="1"/>
    <col min="557" max="558" width="4.125" style="94" bestFit="1" customWidth="1"/>
    <col min="559" max="559" width="3.5" style="94" bestFit="1" customWidth="1"/>
    <col min="560" max="560" width="5" style="94" bestFit="1" customWidth="1"/>
    <col min="561" max="564" width="4.25" style="94" bestFit="1" customWidth="1"/>
    <col min="565" max="565" width="5" style="94" bestFit="1" customWidth="1"/>
    <col min="566" max="566" width="9" style="94"/>
    <col min="567" max="567" width="6.625" style="94" bestFit="1" customWidth="1"/>
    <col min="568" max="570" width="5.5" style="94" bestFit="1" customWidth="1"/>
    <col min="571" max="571" width="4.625" style="94" bestFit="1" customWidth="1"/>
    <col min="572" max="768" width="9" style="94"/>
    <col min="769" max="769" width="3.5" style="94" bestFit="1" customWidth="1"/>
    <col min="770" max="770" width="11.625" style="94" bestFit="1" customWidth="1"/>
    <col min="771" max="771" width="4.625" style="94" bestFit="1" customWidth="1"/>
    <col min="772" max="772" width="4.125" style="94" bestFit="1" customWidth="1"/>
    <col min="773" max="773" width="4.875" style="94" bestFit="1" customWidth="1"/>
    <col min="774" max="774" width="4.375" style="94" bestFit="1" customWidth="1"/>
    <col min="775" max="775" width="4.5" style="94" bestFit="1" customWidth="1"/>
    <col min="776" max="776" width="6.625" style="94" bestFit="1" customWidth="1"/>
    <col min="777" max="777" width="4.125" style="94" bestFit="1" customWidth="1"/>
    <col min="778" max="779" width="4.625" style="94" bestFit="1" customWidth="1"/>
    <col min="780" max="780" width="5.375" style="94" bestFit="1" customWidth="1"/>
    <col min="781" max="781" width="6.625" style="94" bestFit="1" customWidth="1"/>
    <col min="782" max="782" width="3.375" style="94" bestFit="1" customWidth="1"/>
    <col min="783" max="783" width="4.625" style="94" bestFit="1" customWidth="1"/>
    <col min="784" max="784" width="4.125" style="94" bestFit="1" customWidth="1"/>
    <col min="785" max="785" width="3.375" style="94" bestFit="1" customWidth="1"/>
    <col min="786" max="786" width="6.625" style="94" bestFit="1" customWidth="1"/>
    <col min="787" max="788" width="4.125" style="94" bestFit="1" customWidth="1"/>
    <col min="789" max="789" width="3.375" style="94" bestFit="1" customWidth="1"/>
    <col min="790" max="790" width="4.125" style="94" bestFit="1" customWidth="1"/>
    <col min="791" max="791" width="6.625" style="94" bestFit="1" customWidth="1"/>
    <col min="792" max="794" width="5.375" style="94" bestFit="1" customWidth="1"/>
    <col min="795" max="795" width="4.5" style="94" bestFit="1" customWidth="1"/>
    <col min="796" max="796" width="3.5" style="94" bestFit="1" customWidth="1"/>
    <col min="797" max="798" width="4.125" style="94" bestFit="1" customWidth="1"/>
    <col min="799" max="800" width="3.375" style="94" bestFit="1" customWidth="1"/>
    <col min="801" max="801" width="4.5" style="94" bestFit="1" customWidth="1"/>
    <col min="802" max="802" width="4.5" style="94" customWidth="1"/>
    <col min="803" max="803" width="4.125" style="94" bestFit="1" customWidth="1"/>
    <col min="804" max="805" width="3.375" style="94" bestFit="1" customWidth="1"/>
    <col min="806" max="806" width="4.5" style="94" bestFit="1" customWidth="1"/>
    <col min="807" max="807" width="4.5" style="94" customWidth="1"/>
    <col min="808" max="808" width="4.125" style="94" bestFit="1" customWidth="1"/>
    <col min="809" max="810" width="3.375" style="94" bestFit="1" customWidth="1"/>
    <col min="811" max="811" width="3.25" style="94" bestFit="1" customWidth="1"/>
    <col min="812" max="812" width="6.125" style="94" bestFit="1" customWidth="1"/>
    <col min="813" max="814" width="4.125" style="94" bestFit="1" customWidth="1"/>
    <col min="815" max="815" width="3.5" style="94" bestFit="1" customWidth="1"/>
    <col min="816" max="816" width="5" style="94" bestFit="1" customWidth="1"/>
    <col min="817" max="820" width="4.25" style="94" bestFit="1" customWidth="1"/>
    <col min="821" max="821" width="5" style="94" bestFit="1" customWidth="1"/>
    <col min="822" max="822" width="9" style="94"/>
    <col min="823" max="823" width="6.625" style="94" bestFit="1" customWidth="1"/>
    <col min="824" max="826" width="5.5" style="94" bestFit="1" customWidth="1"/>
    <col min="827" max="827" width="4.625" style="94" bestFit="1" customWidth="1"/>
    <col min="828" max="1024" width="9" style="94"/>
    <col min="1025" max="1025" width="3.5" style="94" bestFit="1" customWidth="1"/>
    <col min="1026" max="1026" width="11.625" style="94" bestFit="1" customWidth="1"/>
    <col min="1027" max="1027" width="4.625" style="94" bestFit="1" customWidth="1"/>
    <col min="1028" max="1028" width="4.125" style="94" bestFit="1" customWidth="1"/>
    <col min="1029" max="1029" width="4.875" style="94" bestFit="1" customWidth="1"/>
    <col min="1030" max="1030" width="4.375" style="94" bestFit="1" customWidth="1"/>
    <col min="1031" max="1031" width="4.5" style="94" bestFit="1" customWidth="1"/>
    <col min="1032" max="1032" width="6.625" style="94" bestFit="1" customWidth="1"/>
    <col min="1033" max="1033" width="4.125" style="94" bestFit="1" customWidth="1"/>
    <col min="1034" max="1035" width="4.625" style="94" bestFit="1" customWidth="1"/>
    <col min="1036" max="1036" width="5.375" style="94" bestFit="1" customWidth="1"/>
    <col min="1037" max="1037" width="6.625" style="94" bestFit="1" customWidth="1"/>
    <col min="1038" max="1038" width="3.375" style="94" bestFit="1" customWidth="1"/>
    <col min="1039" max="1039" width="4.625" style="94" bestFit="1" customWidth="1"/>
    <col min="1040" max="1040" width="4.125" style="94" bestFit="1" customWidth="1"/>
    <col min="1041" max="1041" width="3.375" style="94" bestFit="1" customWidth="1"/>
    <col min="1042" max="1042" width="6.625" style="94" bestFit="1" customWidth="1"/>
    <col min="1043" max="1044" width="4.125" style="94" bestFit="1" customWidth="1"/>
    <col min="1045" max="1045" width="3.375" style="94" bestFit="1" customWidth="1"/>
    <col min="1046" max="1046" width="4.125" style="94" bestFit="1" customWidth="1"/>
    <col min="1047" max="1047" width="6.625" style="94" bestFit="1" customWidth="1"/>
    <col min="1048" max="1050" width="5.375" style="94" bestFit="1" customWidth="1"/>
    <col min="1051" max="1051" width="4.5" style="94" bestFit="1" customWidth="1"/>
    <col min="1052" max="1052" width="3.5" style="94" bestFit="1" customWidth="1"/>
    <col min="1053" max="1054" width="4.125" style="94" bestFit="1" customWidth="1"/>
    <col min="1055" max="1056" width="3.375" style="94" bestFit="1" customWidth="1"/>
    <col min="1057" max="1057" width="4.5" style="94" bestFit="1" customWidth="1"/>
    <col min="1058" max="1058" width="4.5" style="94" customWidth="1"/>
    <col min="1059" max="1059" width="4.125" style="94" bestFit="1" customWidth="1"/>
    <col min="1060" max="1061" width="3.375" style="94" bestFit="1" customWidth="1"/>
    <col min="1062" max="1062" width="4.5" style="94" bestFit="1" customWidth="1"/>
    <col min="1063" max="1063" width="4.5" style="94" customWidth="1"/>
    <col min="1064" max="1064" width="4.125" style="94" bestFit="1" customWidth="1"/>
    <col min="1065" max="1066" width="3.375" style="94" bestFit="1" customWidth="1"/>
    <col min="1067" max="1067" width="3.25" style="94" bestFit="1" customWidth="1"/>
    <col min="1068" max="1068" width="6.125" style="94" bestFit="1" customWidth="1"/>
    <col min="1069" max="1070" width="4.125" style="94" bestFit="1" customWidth="1"/>
    <col min="1071" max="1071" width="3.5" style="94" bestFit="1" customWidth="1"/>
    <col min="1072" max="1072" width="5" style="94" bestFit="1" customWidth="1"/>
    <col min="1073" max="1076" width="4.25" style="94" bestFit="1" customWidth="1"/>
    <col min="1077" max="1077" width="5" style="94" bestFit="1" customWidth="1"/>
    <col min="1078" max="1078" width="9" style="94"/>
    <col min="1079" max="1079" width="6.625" style="94" bestFit="1" customWidth="1"/>
    <col min="1080" max="1082" width="5.5" style="94" bestFit="1" customWidth="1"/>
    <col min="1083" max="1083" width="4.625" style="94" bestFit="1" customWidth="1"/>
    <col min="1084" max="1280" width="9" style="94"/>
    <col min="1281" max="1281" width="3.5" style="94" bestFit="1" customWidth="1"/>
    <col min="1282" max="1282" width="11.625" style="94" bestFit="1" customWidth="1"/>
    <col min="1283" max="1283" width="4.625" style="94" bestFit="1" customWidth="1"/>
    <col min="1284" max="1284" width="4.125" style="94" bestFit="1" customWidth="1"/>
    <col min="1285" max="1285" width="4.875" style="94" bestFit="1" customWidth="1"/>
    <col min="1286" max="1286" width="4.375" style="94" bestFit="1" customWidth="1"/>
    <col min="1287" max="1287" width="4.5" style="94" bestFit="1" customWidth="1"/>
    <col min="1288" max="1288" width="6.625" style="94" bestFit="1" customWidth="1"/>
    <col min="1289" max="1289" width="4.125" style="94" bestFit="1" customWidth="1"/>
    <col min="1290" max="1291" width="4.625" style="94" bestFit="1" customWidth="1"/>
    <col min="1292" max="1292" width="5.375" style="94" bestFit="1" customWidth="1"/>
    <col min="1293" max="1293" width="6.625" style="94" bestFit="1" customWidth="1"/>
    <col min="1294" max="1294" width="3.375" style="94" bestFit="1" customWidth="1"/>
    <col min="1295" max="1295" width="4.625" style="94" bestFit="1" customWidth="1"/>
    <col min="1296" max="1296" width="4.125" style="94" bestFit="1" customWidth="1"/>
    <col min="1297" max="1297" width="3.375" style="94" bestFit="1" customWidth="1"/>
    <col min="1298" max="1298" width="6.625" style="94" bestFit="1" customWidth="1"/>
    <col min="1299" max="1300" width="4.125" style="94" bestFit="1" customWidth="1"/>
    <col min="1301" max="1301" width="3.375" style="94" bestFit="1" customWidth="1"/>
    <col min="1302" max="1302" width="4.125" style="94" bestFit="1" customWidth="1"/>
    <col min="1303" max="1303" width="6.625" style="94" bestFit="1" customWidth="1"/>
    <col min="1304" max="1306" width="5.375" style="94" bestFit="1" customWidth="1"/>
    <col min="1307" max="1307" width="4.5" style="94" bestFit="1" customWidth="1"/>
    <col min="1308" max="1308" width="3.5" style="94" bestFit="1" customWidth="1"/>
    <col min="1309" max="1310" width="4.125" style="94" bestFit="1" customWidth="1"/>
    <col min="1311" max="1312" width="3.375" style="94" bestFit="1" customWidth="1"/>
    <col min="1313" max="1313" width="4.5" style="94" bestFit="1" customWidth="1"/>
    <col min="1314" max="1314" width="4.5" style="94" customWidth="1"/>
    <col min="1315" max="1315" width="4.125" style="94" bestFit="1" customWidth="1"/>
    <col min="1316" max="1317" width="3.375" style="94" bestFit="1" customWidth="1"/>
    <col min="1318" max="1318" width="4.5" style="94" bestFit="1" customWidth="1"/>
    <col min="1319" max="1319" width="4.5" style="94" customWidth="1"/>
    <col min="1320" max="1320" width="4.125" style="94" bestFit="1" customWidth="1"/>
    <col min="1321" max="1322" width="3.375" style="94" bestFit="1" customWidth="1"/>
    <col min="1323" max="1323" width="3.25" style="94" bestFit="1" customWidth="1"/>
    <col min="1324" max="1324" width="6.125" style="94" bestFit="1" customWidth="1"/>
    <col min="1325" max="1326" width="4.125" style="94" bestFit="1" customWidth="1"/>
    <col min="1327" max="1327" width="3.5" style="94" bestFit="1" customWidth="1"/>
    <col min="1328" max="1328" width="5" style="94" bestFit="1" customWidth="1"/>
    <col min="1329" max="1332" width="4.25" style="94" bestFit="1" customWidth="1"/>
    <col min="1333" max="1333" width="5" style="94" bestFit="1" customWidth="1"/>
    <col min="1334" max="1334" width="9" style="94"/>
    <col min="1335" max="1335" width="6.625" style="94" bestFit="1" customWidth="1"/>
    <col min="1336" max="1338" width="5.5" style="94" bestFit="1" customWidth="1"/>
    <col min="1339" max="1339" width="4.625" style="94" bestFit="1" customWidth="1"/>
    <col min="1340" max="1536" width="9" style="94"/>
    <col min="1537" max="1537" width="3.5" style="94" bestFit="1" customWidth="1"/>
    <col min="1538" max="1538" width="11.625" style="94" bestFit="1" customWidth="1"/>
    <col min="1539" max="1539" width="4.625" style="94" bestFit="1" customWidth="1"/>
    <col min="1540" max="1540" width="4.125" style="94" bestFit="1" customWidth="1"/>
    <col min="1541" max="1541" width="4.875" style="94" bestFit="1" customWidth="1"/>
    <col min="1542" max="1542" width="4.375" style="94" bestFit="1" customWidth="1"/>
    <col min="1543" max="1543" width="4.5" style="94" bestFit="1" customWidth="1"/>
    <col min="1544" max="1544" width="6.625" style="94" bestFit="1" customWidth="1"/>
    <col min="1545" max="1545" width="4.125" style="94" bestFit="1" customWidth="1"/>
    <col min="1546" max="1547" width="4.625" style="94" bestFit="1" customWidth="1"/>
    <col min="1548" max="1548" width="5.375" style="94" bestFit="1" customWidth="1"/>
    <col min="1549" max="1549" width="6.625" style="94" bestFit="1" customWidth="1"/>
    <col min="1550" max="1550" width="3.375" style="94" bestFit="1" customWidth="1"/>
    <col min="1551" max="1551" width="4.625" style="94" bestFit="1" customWidth="1"/>
    <col min="1552" max="1552" width="4.125" style="94" bestFit="1" customWidth="1"/>
    <col min="1553" max="1553" width="3.375" style="94" bestFit="1" customWidth="1"/>
    <col min="1554" max="1554" width="6.625" style="94" bestFit="1" customWidth="1"/>
    <col min="1555" max="1556" width="4.125" style="94" bestFit="1" customWidth="1"/>
    <col min="1557" max="1557" width="3.375" style="94" bestFit="1" customWidth="1"/>
    <col min="1558" max="1558" width="4.125" style="94" bestFit="1" customWidth="1"/>
    <col min="1559" max="1559" width="6.625" style="94" bestFit="1" customWidth="1"/>
    <col min="1560" max="1562" width="5.375" style="94" bestFit="1" customWidth="1"/>
    <col min="1563" max="1563" width="4.5" style="94" bestFit="1" customWidth="1"/>
    <col min="1564" max="1564" width="3.5" style="94" bestFit="1" customWidth="1"/>
    <col min="1565" max="1566" width="4.125" style="94" bestFit="1" customWidth="1"/>
    <col min="1567" max="1568" width="3.375" style="94" bestFit="1" customWidth="1"/>
    <col min="1569" max="1569" width="4.5" style="94" bestFit="1" customWidth="1"/>
    <col min="1570" max="1570" width="4.5" style="94" customWidth="1"/>
    <col min="1571" max="1571" width="4.125" style="94" bestFit="1" customWidth="1"/>
    <col min="1572" max="1573" width="3.375" style="94" bestFit="1" customWidth="1"/>
    <col min="1574" max="1574" width="4.5" style="94" bestFit="1" customWidth="1"/>
    <col min="1575" max="1575" width="4.5" style="94" customWidth="1"/>
    <col min="1576" max="1576" width="4.125" style="94" bestFit="1" customWidth="1"/>
    <col min="1577" max="1578" width="3.375" style="94" bestFit="1" customWidth="1"/>
    <col min="1579" max="1579" width="3.25" style="94" bestFit="1" customWidth="1"/>
    <col min="1580" max="1580" width="6.125" style="94" bestFit="1" customWidth="1"/>
    <col min="1581" max="1582" width="4.125" style="94" bestFit="1" customWidth="1"/>
    <col min="1583" max="1583" width="3.5" style="94" bestFit="1" customWidth="1"/>
    <col min="1584" max="1584" width="5" style="94" bestFit="1" customWidth="1"/>
    <col min="1585" max="1588" width="4.25" style="94" bestFit="1" customWidth="1"/>
    <col min="1589" max="1589" width="5" style="94" bestFit="1" customWidth="1"/>
    <col min="1590" max="1590" width="9" style="94"/>
    <col min="1591" max="1591" width="6.625" style="94" bestFit="1" customWidth="1"/>
    <col min="1592" max="1594" width="5.5" style="94" bestFit="1" customWidth="1"/>
    <col min="1595" max="1595" width="4.625" style="94" bestFit="1" customWidth="1"/>
    <col min="1596" max="1792" width="9" style="94"/>
    <col min="1793" max="1793" width="3.5" style="94" bestFit="1" customWidth="1"/>
    <col min="1794" max="1794" width="11.625" style="94" bestFit="1" customWidth="1"/>
    <col min="1795" max="1795" width="4.625" style="94" bestFit="1" customWidth="1"/>
    <col min="1796" max="1796" width="4.125" style="94" bestFit="1" customWidth="1"/>
    <col min="1797" max="1797" width="4.875" style="94" bestFit="1" customWidth="1"/>
    <col min="1798" max="1798" width="4.375" style="94" bestFit="1" customWidth="1"/>
    <col min="1799" max="1799" width="4.5" style="94" bestFit="1" customWidth="1"/>
    <col min="1800" max="1800" width="6.625" style="94" bestFit="1" customWidth="1"/>
    <col min="1801" max="1801" width="4.125" style="94" bestFit="1" customWidth="1"/>
    <col min="1802" max="1803" width="4.625" style="94" bestFit="1" customWidth="1"/>
    <col min="1804" max="1804" width="5.375" style="94" bestFit="1" customWidth="1"/>
    <col min="1805" max="1805" width="6.625" style="94" bestFit="1" customWidth="1"/>
    <col min="1806" max="1806" width="3.375" style="94" bestFit="1" customWidth="1"/>
    <col min="1807" max="1807" width="4.625" style="94" bestFit="1" customWidth="1"/>
    <col min="1808" max="1808" width="4.125" style="94" bestFit="1" customWidth="1"/>
    <col min="1809" max="1809" width="3.375" style="94" bestFit="1" customWidth="1"/>
    <col min="1810" max="1810" width="6.625" style="94" bestFit="1" customWidth="1"/>
    <col min="1811" max="1812" width="4.125" style="94" bestFit="1" customWidth="1"/>
    <col min="1813" max="1813" width="3.375" style="94" bestFit="1" customWidth="1"/>
    <col min="1814" max="1814" width="4.125" style="94" bestFit="1" customWidth="1"/>
    <col min="1815" max="1815" width="6.625" style="94" bestFit="1" customWidth="1"/>
    <col min="1816" max="1818" width="5.375" style="94" bestFit="1" customWidth="1"/>
    <col min="1819" max="1819" width="4.5" style="94" bestFit="1" customWidth="1"/>
    <col min="1820" max="1820" width="3.5" style="94" bestFit="1" customWidth="1"/>
    <col min="1821" max="1822" width="4.125" style="94" bestFit="1" customWidth="1"/>
    <col min="1823" max="1824" width="3.375" style="94" bestFit="1" customWidth="1"/>
    <col min="1825" max="1825" width="4.5" style="94" bestFit="1" customWidth="1"/>
    <col min="1826" max="1826" width="4.5" style="94" customWidth="1"/>
    <col min="1827" max="1827" width="4.125" style="94" bestFit="1" customWidth="1"/>
    <col min="1828" max="1829" width="3.375" style="94" bestFit="1" customWidth="1"/>
    <col min="1830" max="1830" width="4.5" style="94" bestFit="1" customWidth="1"/>
    <col min="1831" max="1831" width="4.5" style="94" customWidth="1"/>
    <col min="1832" max="1832" width="4.125" style="94" bestFit="1" customWidth="1"/>
    <col min="1833" max="1834" width="3.375" style="94" bestFit="1" customWidth="1"/>
    <col min="1835" max="1835" width="3.25" style="94" bestFit="1" customWidth="1"/>
    <col min="1836" max="1836" width="6.125" style="94" bestFit="1" customWidth="1"/>
    <col min="1837" max="1838" width="4.125" style="94" bestFit="1" customWidth="1"/>
    <col min="1839" max="1839" width="3.5" style="94" bestFit="1" customWidth="1"/>
    <col min="1840" max="1840" width="5" style="94" bestFit="1" customWidth="1"/>
    <col min="1841" max="1844" width="4.25" style="94" bestFit="1" customWidth="1"/>
    <col min="1845" max="1845" width="5" style="94" bestFit="1" customWidth="1"/>
    <col min="1846" max="1846" width="9" style="94"/>
    <col min="1847" max="1847" width="6.625" style="94" bestFit="1" customWidth="1"/>
    <col min="1848" max="1850" width="5.5" style="94" bestFit="1" customWidth="1"/>
    <col min="1851" max="1851" width="4.625" style="94" bestFit="1" customWidth="1"/>
    <col min="1852" max="2048" width="9" style="94"/>
    <col min="2049" max="2049" width="3.5" style="94" bestFit="1" customWidth="1"/>
    <col min="2050" max="2050" width="11.625" style="94" bestFit="1" customWidth="1"/>
    <col min="2051" max="2051" width="4.625" style="94" bestFit="1" customWidth="1"/>
    <col min="2052" max="2052" width="4.125" style="94" bestFit="1" customWidth="1"/>
    <col min="2053" max="2053" width="4.875" style="94" bestFit="1" customWidth="1"/>
    <col min="2054" max="2054" width="4.375" style="94" bestFit="1" customWidth="1"/>
    <col min="2055" max="2055" width="4.5" style="94" bestFit="1" customWidth="1"/>
    <col min="2056" max="2056" width="6.625" style="94" bestFit="1" customWidth="1"/>
    <col min="2057" max="2057" width="4.125" style="94" bestFit="1" customWidth="1"/>
    <col min="2058" max="2059" width="4.625" style="94" bestFit="1" customWidth="1"/>
    <col min="2060" max="2060" width="5.375" style="94" bestFit="1" customWidth="1"/>
    <col min="2061" max="2061" width="6.625" style="94" bestFit="1" customWidth="1"/>
    <col min="2062" max="2062" width="3.375" style="94" bestFit="1" customWidth="1"/>
    <col min="2063" max="2063" width="4.625" style="94" bestFit="1" customWidth="1"/>
    <col min="2064" max="2064" width="4.125" style="94" bestFit="1" customWidth="1"/>
    <col min="2065" max="2065" width="3.375" style="94" bestFit="1" customWidth="1"/>
    <col min="2066" max="2066" width="6.625" style="94" bestFit="1" customWidth="1"/>
    <col min="2067" max="2068" width="4.125" style="94" bestFit="1" customWidth="1"/>
    <col min="2069" max="2069" width="3.375" style="94" bestFit="1" customWidth="1"/>
    <col min="2070" max="2070" width="4.125" style="94" bestFit="1" customWidth="1"/>
    <col min="2071" max="2071" width="6.625" style="94" bestFit="1" customWidth="1"/>
    <col min="2072" max="2074" width="5.375" style="94" bestFit="1" customWidth="1"/>
    <col min="2075" max="2075" width="4.5" style="94" bestFit="1" customWidth="1"/>
    <col min="2076" max="2076" width="3.5" style="94" bestFit="1" customWidth="1"/>
    <col min="2077" max="2078" width="4.125" style="94" bestFit="1" customWidth="1"/>
    <col min="2079" max="2080" width="3.375" style="94" bestFit="1" customWidth="1"/>
    <col min="2081" max="2081" width="4.5" style="94" bestFit="1" customWidth="1"/>
    <col min="2082" max="2082" width="4.5" style="94" customWidth="1"/>
    <col min="2083" max="2083" width="4.125" style="94" bestFit="1" customWidth="1"/>
    <col min="2084" max="2085" width="3.375" style="94" bestFit="1" customWidth="1"/>
    <col min="2086" max="2086" width="4.5" style="94" bestFit="1" customWidth="1"/>
    <col min="2087" max="2087" width="4.5" style="94" customWidth="1"/>
    <col min="2088" max="2088" width="4.125" style="94" bestFit="1" customWidth="1"/>
    <col min="2089" max="2090" width="3.375" style="94" bestFit="1" customWidth="1"/>
    <col min="2091" max="2091" width="3.25" style="94" bestFit="1" customWidth="1"/>
    <col min="2092" max="2092" width="6.125" style="94" bestFit="1" customWidth="1"/>
    <col min="2093" max="2094" width="4.125" style="94" bestFit="1" customWidth="1"/>
    <col min="2095" max="2095" width="3.5" style="94" bestFit="1" customWidth="1"/>
    <col min="2096" max="2096" width="5" style="94" bestFit="1" customWidth="1"/>
    <col min="2097" max="2100" width="4.25" style="94" bestFit="1" customWidth="1"/>
    <col min="2101" max="2101" width="5" style="94" bestFit="1" customWidth="1"/>
    <col min="2102" max="2102" width="9" style="94"/>
    <col min="2103" max="2103" width="6.625" style="94" bestFit="1" customWidth="1"/>
    <col min="2104" max="2106" width="5.5" style="94" bestFit="1" customWidth="1"/>
    <col min="2107" max="2107" width="4.625" style="94" bestFit="1" customWidth="1"/>
    <col min="2108" max="2304" width="9" style="94"/>
    <col min="2305" max="2305" width="3.5" style="94" bestFit="1" customWidth="1"/>
    <col min="2306" max="2306" width="11.625" style="94" bestFit="1" customWidth="1"/>
    <col min="2307" max="2307" width="4.625" style="94" bestFit="1" customWidth="1"/>
    <col min="2308" max="2308" width="4.125" style="94" bestFit="1" customWidth="1"/>
    <col min="2309" max="2309" width="4.875" style="94" bestFit="1" customWidth="1"/>
    <col min="2310" max="2310" width="4.375" style="94" bestFit="1" customWidth="1"/>
    <col min="2311" max="2311" width="4.5" style="94" bestFit="1" customWidth="1"/>
    <col min="2312" max="2312" width="6.625" style="94" bestFit="1" customWidth="1"/>
    <col min="2313" max="2313" width="4.125" style="94" bestFit="1" customWidth="1"/>
    <col min="2314" max="2315" width="4.625" style="94" bestFit="1" customWidth="1"/>
    <col min="2316" max="2316" width="5.375" style="94" bestFit="1" customWidth="1"/>
    <col min="2317" max="2317" width="6.625" style="94" bestFit="1" customWidth="1"/>
    <col min="2318" max="2318" width="3.375" style="94" bestFit="1" customWidth="1"/>
    <col min="2319" max="2319" width="4.625" style="94" bestFit="1" customWidth="1"/>
    <col min="2320" max="2320" width="4.125" style="94" bestFit="1" customWidth="1"/>
    <col min="2321" max="2321" width="3.375" style="94" bestFit="1" customWidth="1"/>
    <col min="2322" max="2322" width="6.625" style="94" bestFit="1" customWidth="1"/>
    <col min="2323" max="2324" width="4.125" style="94" bestFit="1" customWidth="1"/>
    <col min="2325" max="2325" width="3.375" style="94" bestFit="1" customWidth="1"/>
    <col min="2326" max="2326" width="4.125" style="94" bestFit="1" customWidth="1"/>
    <col min="2327" max="2327" width="6.625" style="94" bestFit="1" customWidth="1"/>
    <col min="2328" max="2330" width="5.375" style="94" bestFit="1" customWidth="1"/>
    <col min="2331" max="2331" width="4.5" style="94" bestFit="1" customWidth="1"/>
    <col min="2332" max="2332" width="3.5" style="94" bestFit="1" customWidth="1"/>
    <col min="2333" max="2334" width="4.125" style="94" bestFit="1" customWidth="1"/>
    <col min="2335" max="2336" width="3.375" style="94" bestFit="1" customWidth="1"/>
    <col min="2337" max="2337" width="4.5" style="94" bestFit="1" customWidth="1"/>
    <col min="2338" max="2338" width="4.5" style="94" customWidth="1"/>
    <col min="2339" max="2339" width="4.125" style="94" bestFit="1" customWidth="1"/>
    <col min="2340" max="2341" width="3.375" style="94" bestFit="1" customWidth="1"/>
    <col min="2342" max="2342" width="4.5" style="94" bestFit="1" customWidth="1"/>
    <col min="2343" max="2343" width="4.5" style="94" customWidth="1"/>
    <col min="2344" max="2344" width="4.125" style="94" bestFit="1" customWidth="1"/>
    <col min="2345" max="2346" width="3.375" style="94" bestFit="1" customWidth="1"/>
    <col min="2347" max="2347" width="3.25" style="94" bestFit="1" customWidth="1"/>
    <col min="2348" max="2348" width="6.125" style="94" bestFit="1" customWidth="1"/>
    <col min="2349" max="2350" width="4.125" style="94" bestFit="1" customWidth="1"/>
    <col min="2351" max="2351" width="3.5" style="94" bestFit="1" customWidth="1"/>
    <col min="2352" max="2352" width="5" style="94" bestFit="1" customWidth="1"/>
    <col min="2353" max="2356" width="4.25" style="94" bestFit="1" customWidth="1"/>
    <col min="2357" max="2357" width="5" style="94" bestFit="1" customWidth="1"/>
    <col min="2358" max="2358" width="9" style="94"/>
    <col min="2359" max="2359" width="6.625" style="94" bestFit="1" customWidth="1"/>
    <col min="2360" max="2362" width="5.5" style="94" bestFit="1" customWidth="1"/>
    <col min="2363" max="2363" width="4.625" style="94" bestFit="1" customWidth="1"/>
    <col min="2364" max="2560" width="9" style="94"/>
    <col min="2561" max="2561" width="3.5" style="94" bestFit="1" customWidth="1"/>
    <col min="2562" max="2562" width="11.625" style="94" bestFit="1" customWidth="1"/>
    <col min="2563" max="2563" width="4.625" style="94" bestFit="1" customWidth="1"/>
    <col min="2564" max="2564" width="4.125" style="94" bestFit="1" customWidth="1"/>
    <col min="2565" max="2565" width="4.875" style="94" bestFit="1" customWidth="1"/>
    <col min="2566" max="2566" width="4.375" style="94" bestFit="1" customWidth="1"/>
    <col min="2567" max="2567" width="4.5" style="94" bestFit="1" customWidth="1"/>
    <col min="2568" max="2568" width="6.625" style="94" bestFit="1" customWidth="1"/>
    <col min="2569" max="2569" width="4.125" style="94" bestFit="1" customWidth="1"/>
    <col min="2570" max="2571" width="4.625" style="94" bestFit="1" customWidth="1"/>
    <col min="2572" max="2572" width="5.375" style="94" bestFit="1" customWidth="1"/>
    <col min="2573" max="2573" width="6.625" style="94" bestFit="1" customWidth="1"/>
    <col min="2574" max="2574" width="3.375" style="94" bestFit="1" customWidth="1"/>
    <col min="2575" max="2575" width="4.625" style="94" bestFit="1" customWidth="1"/>
    <col min="2576" max="2576" width="4.125" style="94" bestFit="1" customWidth="1"/>
    <col min="2577" max="2577" width="3.375" style="94" bestFit="1" customWidth="1"/>
    <col min="2578" max="2578" width="6.625" style="94" bestFit="1" customWidth="1"/>
    <col min="2579" max="2580" width="4.125" style="94" bestFit="1" customWidth="1"/>
    <col min="2581" max="2581" width="3.375" style="94" bestFit="1" customWidth="1"/>
    <col min="2582" max="2582" width="4.125" style="94" bestFit="1" customWidth="1"/>
    <col min="2583" max="2583" width="6.625" style="94" bestFit="1" customWidth="1"/>
    <col min="2584" max="2586" width="5.375" style="94" bestFit="1" customWidth="1"/>
    <col min="2587" max="2587" width="4.5" style="94" bestFit="1" customWidth="1"/>
    <col min="2588" max="2588" width="3.5" style="94" bestFit="1" customWidth="1"/>
    <col min="2589" max="2590" width="4.125" style="94" bestFit="1" customWidth="1"/>
    <col min="2591" max="2592" width="3.375" style="94" bestFit="1" customWidth="1"/>
    <col min="2593" max="2593" width="4.5" style="94" bestFit="1" customWidth="1"/>
    <col min="2594" max="2594" width="4.5" style="94" customWidth="1"/>
    <col min="2595" max="2595" width="4.125" style="94" bestFit="1" customWidth="1"/>
    <col min="2596" max="2597" width="3.375" style="94" bestFit="1" customWidth="1"/>
    <col min="2598" max="2598" width="4.5" style="94" bestFit="1" customWidth="1"/>
    <col min="2599" max="2599" width="4.5" style="94" customWidth="1"/>
    <col min="2600" max="2600" width="4.125" style="94" bestFit="1" customWidth="1"/>
    <col min="2601" max="2602" width="3.375" style="94" bestFit="1" customWidth="1"/>
    <col min="2603" max="2603" width="3.25" style="94" bestFit="1" customWidth="1"/>
    <col min="2604" max="2604" width="6.125" style="94" bestFit="1" customWidth="1"/>
    <col min="2605" max="2606" width="4.125" style="94" bestFit="1" customWidth="1"/>
    <col min="2607" max="2607" width="3.5" style="94" bestFit="1" customWidth="1"/>
    <col min="2608" max="2608" width="5" style="94" bestFit="1" customWidth="1"/>
    <col min="2609" max="2612" width="4.25" style="94" bestFit="1" customWidth="1"/>
    <col min="2613" max="2613" width="5" style="94" bestFit="1" customWidth="1"/>
    <col min="2614" max="2614" width="9" style="94"/>
    <col min="2615" max="2615" width="6.625" style="94" bestFit="1" customWidth="1"/>
    <col min="2616" max="2618" width="5.5" style="94" bestFit="1" customWidth="1"/>
    <col min="2619" max="2619" width="4.625" style="94" bestFit="1" customWidth="1"/>
    <col min="2620" max="2816" width="9" style="94"/>
    <col min="2817" max="2817" width="3.5" style="94" bestFit="1" customWidth="1"/>
    <col min="2818" max="2818" width="11.625" style="94" bestFit="1" customWidth="1"/>
    <col min="2819" max="2819" width="4.625" style="94" bestFit="1" customWidth="1"/>
    <col min="2820" max="2820" width="4.125" style="94" bestFit="1" customWidth="1"/>
    <col min="2821" max="2821" width="4.875" style="94" bestFit="1" customWidth="1"/>
    <col min="2822" max="2822" width="4.375" style="94" bestFit="1" customWidth="1"/>
    <col min="2823" max="2823" width="4.5" style="94" bestFit="1" customWidth="1"/>
    <col min="2824" max="2824" width="6.625" style="94" bestFit="1" customWidth="1"/>
    <col min="2825" max="2825" width="4.125" style="94" bestFit="1" customWidth="1"/>
    <col min="2826" max="2827" width="4.625" style="94" bestFit="1" customWidth="1"/>
    <col min="2828" max="2828" width="5.375" style="94" bestFit="1" customWidth="1"/>
    <col min="2829" max="2829" width="6.625" style="94" bestFit="1" customWidth="1"/>
    <col min="2830" max="2830" width="3.375" style="94" bestFit="1" customWidth="1"/>
    <col min="2831" max="2831" width="4.625" style="94" bestFit="1" customWidth="1"/>
    <col min="2832" max="2832" width="4.125" style="94" bestFit="1" customWidth="1"/>
    <col min="2833" max="2833" width="3.375" style="94" bestFit="1" customWidth="1"/>
    <col min="2834" max="2834" width="6.625" style="94" bestFit="1" customWidth="1"/>
    <col min="2835" max="2836" width="4.125" style="94" bestFit="1" customWidth="1"/>
    <col min="2837" max="2837" width="3.375" style="94" bestFit="1" customWidth="1"/>
    <col min="2838" max="2838" width="4.125" style="94" bestFit="1" customWidth="1"/>
    <col min="2839" max="2839" width="6.625" style="94" bestFit="1" customWidth="1"/>
    <col min="2840" max="2842" width="5.375" style="94" bestFit="1" customWidth="1"/>
    <col min="2843" max="2843" width="4.5" style="94" bestFit="1" customWidth="1"/>
    <col min="2844" max="2844" width="3.5" style="94" bestFit="1" customWidth="1"/>
    <col min="2845" max="2846" width="4.125" style="94" bestFit="1" customWidth="1"/>
    <col min="2847" max="2848" width="3.375" style="94" bestFit="1" customWidth="1"/>
    <col min="2849" max="2849" width="4.5" style="94" bestFit="1" customWidth="1"/>
    <col min="2850" max="2850" width="4.5" style="94" customWidth="1"/>
    <col min="2851" max="2851" width="4.125" style="94" bestFit="1" customWidth="1"/>
    <col min="2852" max="2853" width="3.375" style="94" bestFit="1" customWidth="1"/>
    <col min="2854" max="2854" width="4.5" style="94" bestFit="1" customWidth="1"/>
    <col min="2855" max="2855" width="4.5" style="94" customWidth="1"/>
    <col min="2856" max="2856" width="4.125" style="94" bestFit="1" customWidth="1"/>
    <col min="2857" max="2858" width="3.375" style="94" bestFit="1" customWidth="1"/>
    <col min="2859" max="2859" width="3.25" style="94" bestFit="1" customWidth="1"/>
    <col min="2860" max="2860" width="6.125" style="94" bestFit="1" customWidth="1"/>
    <col min="2861" max="2862" width="4.125" style="94" bestFit="1" customWidth="1"/>
    <col min="2863" max="2863" width="3.5" style="94" bestFit="1" customWidth="1"/>
    <col min="2864" max="2864" width="5" style="94" bestFit="1" customWidth="1"/>
    <col min="2865" max="2868" width="4.25" style="94" bestFit="1" customWidth="1"/>
    <col min="2869" max="2869" width="5" style="94" bestFit="1" customWidth="1"/>
    <col min="2870" max="2870" width="9" style="94"/>
    <col min="2871" max="2871" width="6.625" style="94" bestFit="1" customWidth="1"/>
    <col min="2872" max="2874" width="5.5" style="94" bestFit="1" customWidth="1"/>
    <col min="2875" max="2875" width="4.625" style="94" bestFit="1" customWidth="1"/>
    <col min="2876" max="3072" width="9" style="94"/>
    <col min="3073" max="3073" width="3.5" style="94" bestFit="1" customWidth="1"/>
    <col min="3074" max="3074" width="11.625" style="94" bestFit="1" customWidth="1"/>
    <col min="3075" max="3075" width="4.625" style="94" bestFit="1" customWidth="1"/>
    <col min="3076" max="3076" width="4.125" style="94" bestFit="1" customWidth="1"/>
    <col min="3077" max="3077" width="4.875" style="94" bestFit="1" customWidth="1"/>
    <col min="3078" max="3078" width="4.375" style="94" bestFit="1" customWidth="1"/>
    <col min="3079" max="3079" width="4.5" style="94" bestFit="1" customWidth="1"/>
    <col min="3080" max="3080" width="6.625" style="94" bestFit="1" customWidth="1"/>
    <col min="3081" max="3081" width="4.125" style="94" bestFit="1" customWidth="1"/>
    <col min="3082" max="3083" width="4.625" style="94" bestFit="1" customWidth="1"/>
    <col min="3084" max="3084" width="5.375" style="94" bestFit="1" customWidth="1"/>
    <col min="3085" max="3085" width="6.625" style="94" bestFit="1" customWidth="1"/>
    <col min="3086" max="3086" width="3.375" style="94" bestFit="1" customWidth="1"/>
    <col min="3087" max="3087" width="4.625" style="94" bestFit="1" customWidth="1"/>
    <col min="3088" max="3088" width="4.125" style="94" bestFit="1" customWidth="1"/>
    <col min="3089" max="3089" width="3.375" style="94" bestFit="1" customWidth="1"/>
    <col min="3090" max="3090" width="6.625" style="94" bestFit="1" customWidth="1"/>
    <col min="3091" max="3092" width="4.125" style="94" bestFit="1" customWidth="1"/>
    <col min="3093" max="3093" width="3.375" style="94" bestFit="1" customWidth="1"/>
    <col min="3094" max="3094" width="4.125" style="94" bestFit="1" customWidth="1"/>
    <col min="3095" max="3095" width="6.625" style="94" bestFit="1" customWidth="1"/>
    <col min="3096" max="3098" width="5.375" style="94" bestFit="1" customWidth="1"/>
    <col min="3099" max="3099" width="4.5" style="94" bestFit="1" customWidth="1"/>
    <col min="3100" max="3100" width="3.5" style="94" bestFit="1" customWidth="1"/>
    <col min="3101" max="3102" width="4.125" style="94" bestFit="1" customWidth="1"/>
    <col min="3103" max="3104" width="3.375" style="94" bestFit="1" customWidth="1"/>
    <col min="3105" max="3105" width="4.5" style="94" bestFit="1" customWidth="1"/>
    <col min="3106" max="3106" width="4.5" style="94" customWidth="1"/>
    <col min="3107" max="3107" width="4.125" style="94" bestFit="1" customWidth="1"/>
    <col min="3108" max="3109" width="3.375" style="94" bestFit="1" customWidth="1"/>
    <col min="3110" max="3110" width="4.5" style="94" bestFit="1" customWidth="1"/>
    <col min="3111" max="3111" width="4.5" style="94" customWidth="1"/>
    <col min="3112" max="3112" width="4.125" style="94" bestFit="1" customWidth="1"/>
    <col min="3113" max="3114" width="3.375" style="94" bestFit="1" customWidth="1"/>
    <col min="3115" max="3115" width="3.25" style="94" bestFit="1" customWidth="1"/>
    <col min="3116" max="3116" width="6.125" style="94" bestFit="1" customWidth="1"/>
    <col min="3117" max="3118" width="4.125" style="94" bestFit="1" customWidth="1"/>
    <col min="3119" max="3119" width="3.5" style="94" bestFit="1" customWidth="1"/>
    <col min="3120" max="3120" width="5" style="94" bestFit="1" customWidth="1"/>
    <col min="3121" max="3124" width="4.25" style="94" bestFit="1" customWidth="1"/>
    <col min="3125" max="3125" width="5" style="94" bestFit="1" customWidth="1"/>
    <col min="3126" max="3126" width="9" style="94"/>
    <col min="3127" max="3127" width="6.625" style="94" bestFit="1" customWidth="1"/>
    <col min="3128" max="3130" width="5.5" style="94" bestFit="1" customWidth="1"/>
    <col min="3131" max="3131" width="4.625" style="94" bestFit="1" customWidth="1"/>
    <col min="3132" max="3328" width="9" style="94"/>
    <col min="3329" max="3329" width="3.5" style="94" bestFit="1" customWidth="1"/>
    <col min="3330" max="3330" width="11.625" style="94" bestFit="1" customWidth="1"/>
    <col min="3331" max="3331" width="4.625" style="94" bestFit="1" customWidth="1"/>
    <col min="3332" max="3332" width="4.125" style="94" bestFit="1" customWidth="1"/>
    <col min="3333" max="3333" width="4.875" style="94" bestFit="1" customWidth="1"/>
    <col min="3334" max="3334" width="4.375" style="94" bestFit="1" customWidth="1"/>
    <col min="3335" max="3335" width="4.5" style="94" bestFit="1" customWidth="1"/>
    <col min="3336" max="3336" width="6.625" style="94" bestFit="1" customWidth="1"/>
    <col min="3337" max="3337" width="4.125" style="94" bestFit="1" customWidth="1"/>
    <col min="3338" max="3339" width="4.625" style="94" bestFit="1" customWidth="1"/>
    <col min="3340" max="3340" width="5.375" style="94" bestFit="1" customWidth="1"/>
    <col min="3341" max="3341" width="6.625" style="94" bestFit="1" customWidth="1"/>
    <col min="3342" max="3342" width="3.375" style="94" bestFit="1" customWidth="1"/>
    <col min="3343" max="3343" width="4.625" style="94" bestFit="1" customWidth="1"/>
    <col min="3344" max="3344" width="4.125" style="94" bestFit="1" customWidth="1"/>
    <col min="3345" max="3345" width="3.375" style="94" bestFit="1" customWidth="1"/>
    <col min="3346" max="3346" width="6.625" style="94" bestFit="1" customWidth="1"/>
    <col min="3347" max="3348" width="4.125" style="94" bestFit="1" customWidth="1"/>
    <col min="3349" max="3349" width="3.375" style="94" bestFit="1" customWidth="1"/>
    <col min="3350" max="3350" width="4.125" style="94" bestFit="1" customWidth="1"/>
    <col min="3351" max="3351" width="6.625" style="94" bestFit="1" customWidth="1"/>
    <col min="3352" max="3354" width="5.375" style="94" bestFit="1" customWidth="1"/>
    <col min="3355" max="3355" width="4.5" style="94" bestFit="1" customWidth="1"/>
    <col min="3356" max="3356" width="3.5" style="94" bestFit="1" customWidth="1"/>
    <col min="3357" max="3358" width="4.125" style="94" bestFit="1" customWidth="1"/>
    <col min="3359" max="3360" width="3.375" style="94" bestFit="1" customWidth="1"/>
    <col min="3361" max="3361" width="4.5" style="94" bestFit="1" customWidth="1"/>
    <col min="3362" max="3362" width="4.5" style="94" customWidth="1"/>
    <col min="3363" max="3363" width="4.125" style="94" bestFit="1" customWidth="1"/>
    <col min="3364" max="3365" width="3.375" style="94" bestFit="1" customWidth="1"/>
    <col min="3366" max="3366" width="4.5" style="94" bestFit="1" customWidth="1"/>
    <col min="3367" max="3367" width="4.5" style="94" customWidth="1"/>
    <col min="3368" max="3368" width="4.125" style="94" bestFit="1" customWidth="1"/>
    <col min="3369" max="3370" width="3.375" style="94" bestFit="1" customWidth="1"/>
    <col min="3371" max="3371" width="3.25" style="94" bestFit="1" customWidth="1"/>
    <col min="3372" max="3372" width="6.125" style="94" bestFit="1" customWidth="1"/>
    <col min="3373" max="3374" width="4.125" style="94" bestFit="1" customWidth="1"/>
    <col min="3375" max="3375" width="3.5" style="94" bestFit="1" customWidth="1"/>
    <col min="3376" max="3376" width="5" style="94" bestFit="1" customWidth="1"/>
    <col min="3377" max="3380" width="4.25" style="94" bestFit="1" customWidth="1"/>
    <col min="3381" max="3381" width="5" style="94" bestFit="1" customWidth="1"/>
    <col min="3382" max="3382" width="9" style="94"/>
    <col min="3383" max="3383" width="6.625" style="94" bestFit="1" customWidth="1"/>
    <col min="3384" max="3386" width="5.5" style="94" bestFit="1" customWidth="1"/>
    <col min="3387" max="3387" width="4.625" style="94" bestFit="1" customWidth="1"/>
    <col min="3388" max="3584" width="9" style="94"/>
    <col min="3585" max="3585" width="3.5" style="94" bestFit="1" customWidth="1"/>
    <col min="3586" max="3586" width="11.625" style="94" bestFit="1" customWidth="1"/>
    <col min="3587" max="3587" width="4.625" style="94" bestFit="1" customWidth="1"/>
    <col min="3588" max="3588" width="4.125" style="94" bestFit="1" customWidth="1"/>
    <col min="3589" max="3589" width="4.875" style="94" bestFit="1" customWidth="1"/>
    <col min="3590" max="3590" width="4.375" style="94" bestFit="1" customWidth="1"/>
    <col min="3591" max="3591" width="4.5" style="94" bestFit="1" customWidth="1"/>
    <col min="3592" max="3592" width="6.625" style="94" bestFit="1" customWidth="1"/>
    <col min="3593" max="3593" width="4.125" style="94" bestFit="1" customWidth="1"/>
    <col min="3594" max="3595" width="4.625" style="94" bestFit="1" customWidth="1"/>
    <col min="3596" max="3596" width="5.375" style="94" bestFit="1" customWidth="1"/>
    <col min="3597" max="3597" width="6.625" style="94" bestFit="1" customWidth="1"/>
    <col min="3598" max="3598" width="3.375" style="94" bestFit="1" customWidth="1"/>
    <col min="3599" max="3599" width="4.625" style="94" bestFit="1" customWidth="1"/>
    <col min="3600" max="3600" width="4.125" style="94" bestFit="1" customWidth="1"/>
    <col min="3601" max="3601" width="3.375" style="94" bestFit="1" customWidth="1"/>
    <col min="3602" max="3602" width="6.625" style="94" bestFit="1" customWidth="1"/>
    <col min="3603" max="3604" width="4.125" style="94" bestFit="1" customWidth="1"/>
    <col min="3605" max="3605" width="3.375" style="94" bestFit="1" customWidth="1"/>
    <col min="3606" max="3606" width="4.125" style="94" bestFit="1" customWidth="1"/>
    <col min="3607" max="3607" width="6.625" style="94" bestFit="1" customWidth="1"/>
    <col min="3608" max="3610" width="5.375" style="94" bestFit="1" customWidth="1"/>
    <col min="3611" max="3611" width="4.5" style="94" bestFit="1" customWidth="1"/>
    <col min="3612" max="3612" width="3.5" style="94" bestFit="1" customWidth="1"/>
    <col min="3613" max="3614" width="4.125" style="94" bestFit="1" customWidth="1"/>
    <col min="3615" max="3616" width="3.375" style="94" bestFit="1" customWidth="1"/>
    <col min="3617" max="3617" width="4.5" style="94" bestFit="1" customWidth="1"/>
    <col min="3618" max="3618" width="4.5" style="94" customWidth="1"/>
    <col min="3619" max="3619" width="4.125" style="94" bestFit="1" customWidth="1"/>
    <col min="3620" max="3621" width="3.375" style="94" bestFit="1" customWidth="1"/>
    <col min="3622" max="3622" width="4.5" style="94" bestFit="1" customWidth="1"/>
    <col min="3623" max="3623" width="4.5" style="94" customWidth="1"/>
    <col min="3624" max="3624" width="4.125" style="94" bestFit="1" customWidth="1"/>
    <col min="3625" max="3626" width="3.375" style="94" bestFit="1" customWidth="1"/>
    <col min="3627" max="3627" width="3.25" style="94" bestFit="1" customWidth="1"/>
    <col min="3628" max="3628" width="6.125" style="94" bestFit="1" customWidth="1"/>
    <col min="3629" max="3630" width="4.125" style="94" bestFit="1" customWidth="1"/>
    <col min="3631" max="3631" width="3.5" style="94" bestFit="1" customWidth="1"/>
    <col min="3632" max="3632" width="5" style="94" bestFit="1" customWidth="1"/>
    <col min="3633" max="3636" width="4.25" style="94" bestFit="1" customWidth="1"/>
    <col min="3637" max="3637" width="5" style="94" bestFit="1" customWidth="1"/>
    <col min="3638" max="3638" width="9" style="94"/>
    <col min="3639" max="3639" width="6.625" style="94" bestFit="1" customWidth="1"/>
    <col min="3640" max="3642" width="5.5" style="94" bestFit="1" customWidth="1"/>
    <col min="3643" max="3643" width="4.625" style="94" bestFit="1" customWidth="1"/>
    <col min="3644" max="3840" width="9" style="94"/>
    <col min="3841" max="3841" width="3.5" style="94" bestFit="1" customWidth="1"/>
    <col min="3842" max="3842" width="11.625" style="94" bestFit="1" customWidth="1"/>
    <col min="3843" max="3843" width="4.625" style="94" bestFit="1" customWidth="1"/>
    <col min="3844" max="3844" width="4.125" style="94" bestFit="1" customWidth="1"/>
    <col min="3845" max="3845" width="4.875" style="94" bestFit="1" customWidth="1"/>
    <col min="3846" max="3846" width="4.375" style="94" bestFit="1" customWidth="1"/>
    <col min="3847" max="3847" width="4.5" style="94" bestFit="1" customWidth="1"/>
    <col min="3848" max="3848" width="6.625" style="94" bestFit="1" customWidth="1"/>
    <col min="3849" max="3849" width="4.125" style="94" bestFit="1" customWidth="1"/>
    <col min="3850" max="3851" width="4.625" style="94" bestFit="1" customWidth="1"/>
    <col min="3852" max="3852" width="5.375" style="94" bestFit="1" customWidth="1"/>
    <col min="3853" max="3853" width="6.625" style="94" bestFit="1" customWidth="1"/>
    <col min="3854" max="3854" width="3.375" style="94" bestFit="1" customWidth="1"/>
    <col min="3855" max="3855" width="4.625" style="94" bestFit="1" customWidth="1"/>
    <col min="3856" max="3856" width="4.125" style="94" bestFit="1" customWidth="1"/>
    <col min="3857" max="3857" width="3.375" style="94" bestFit="1" customWidth="1"/>
    <col min="3858" max="3858" width="6.625" style="94" bestFit="1" customWidth="1"/>
    <col min="3859" max="3860" width="4.125" style="94" bestFit="1" customWidth="1"/>
    <col min="3861" max="3861" width="3.375" style="94" bestFit="1" customWidth="1"/>
    <col min="3862" max="3862" width="4.125" style="94" bestFit="1" customWidth="1"/>
    <col min="3863" max="3863" width="6.625" style="94" bestFit="1" customWidth="1"/>
    <col min="3864" max="3866" width="5.375" style="94" bestFit="1" customWidth="1"/>
    <col min="3867" max="3867" width="4.5" style="94" bestFit="1" customWidth="1"/>
    <col min="3868" max="3868" width="3.5" style="94" bestFit="1" customWidth="1"/>
    <col min="3869" max="3870" width="4.125" style="94" bestFit="1" customWidth="1"/>
    <col min="3871" max="3872" width="3.375" style="94" bestFit="1" customWidth="1"/>
    <col min="3873" max="3873" width="4.5" style="94" bestFit="1" customWidth="1"/>
    <col min="3874" max="3874" width="4.5" style="94" customWidth="1"/>
    <col min="3875" max="3875" width="4.125" style="94" bestFit="1" customWidth="1"/>
    <col min="3876" max="3877" width="3.375" style="94" bestFit="1" customWidth="1"/>
    <col min="3878" max="3878" width="4.5" style="94" bestFit="1" customWidth="1"/>
    <col min="3879" max="3879" width="4.5" style="94" customWidth="1"/>
    <col min="3880" max="3880" width="4.125" style="94" bestFit="1" customWidth="1"/>
    <col min="3881" max="3882" width="3.375" style="94" bestFit="1" customWidth="1"/>
    <col min="3883" max="3883" width="3.25" style="94" bestFit="1" customWidth="1"/>
    <col min="3884" max="3884" width="6.125" style="94" bestFit="1" customWidth="1"/>
    <col min="3885" max="3886" width="4.125" style="94" bestFit="1" customWidth="1"/>
    <col min="3887" max="3887" width="3.5" style="94" bestFit="1" customWidth="1"/>
    <col min="3888" max="3888" width="5" style="94" bestFit="1" customWidth="1"/>
    <col min="3889" max="3892" width="4.25" style="94" bestFit="1" customWidth="1"/>
    <col min="3893" max="3893" width="5" style="94" bestFit="1" customWidth="1"/>
    <col min="3894" max="3894" width="9" style="94"/>
    <col min="3895" max="3895" width="6.625" style="94" bestFit="1" customWidth="1"/>
    <col min="3896" max="3898" width="5.5" style="94" bestFit="1" customWidth="1"/>
    <col min="3899" max="3899" width="4.625" style="94" bestFit="1" customWidth="1"/>
    <col min="3900" max="4096" width="9" style="94"/>
    <col min="4097" max="4097" width="3.5" style="94" bestFit="1" customWidth="1"/>
    <col min="4098" max="4098" width="11.625" style="94" bestFit="1" customWidth="1"/>
    <col min="4099" max="4099" width="4.625" style="94" bestFit="1" customWidth="1"/>
    <col min="4100" max="4100" width="4.125" style="94" bestFit="1" customWidth="1"/>
    <col min="4101" max="4101" width="4.875" style="94" bestFit="1" customWidth="1"/>
    <col min="4102" max="4102" width="4.375" style="94" bestFit="1" customWidth="1"/>
    <col min="4103" max="4103" width="4.5" style="94" bestFit="1" customWidth="1"/>
    <col min="4104" max="4104" width="6.625" style="94" bestFit="1" customWidth="1"/>
    <col min="4105" max="4105" width="4.125" style="94" bestFit="1" customWidth="1"/>
    <col min="4106" max="4107" width="4.625" style="94" bestFit="1" customWidth="1"/>
    <col min="4108" max="4108" width="5.375" style="94" bestFit="1" customWidth="1"/>
    <col min="4109" max="4109" width="6.625" style="94" bestFit="1" customWidth="1"/>
    <col min="4110" max="4110" width="3.375" style="94" bestFit="1" customWidth="1"/>
    <col min="4111" max="4111" width="4.625" style="94" bestFit="1" customWidth="1"/>
    <col min="4112" max="4112" width="4.125" style="94" bestFit="1" customWidth="1"/>
    <col min="4113" max="4113" width="3.375" style="94" bestFit="1" customWidth="1"/>
    <col min="4114" max="4114" width="6.625" style="94" bestFit="1" customWidth="1"/>
    <col min="4115" max="4116" width="4.125" style="94" bestFit="1" customWidth="1"/>
    <col min="4117" max="4117" width="3.375" style="94" bestFit="1" customWidth="1"/>
    <col min="4118" max="4118" width="4.125" style="94" bestFit="1" customWidth="1"/>
    <col min="4119" max="4119" width="6.625" style="94" bestFit="1" customWidth="1"/>
    <col min="4120" max="4122" width="5.375" style="94" bestFit="1" customWidth="1"/>
    <col min="4123" max="4123" width="4.5" style="94" bestFit="1" customWidth="1"/>
    <col min="4124" max="4124" width="3.5" style="94" bestFit="1" customWidth="1"/>
    <col min="4125" max="4126" width="4.125" style="94" bestFit="1" customWidth="1"/>
    <col min="4127" max="4128" width="3.375" style="94" bestFit="1" customWidth="1"/>
    <col min="4129" max="4129" width="4.5" style="94" bestFit="1" customWidth="1"/>
    <col min="4130" max="4130" width="4.5" style="94" customWidth="1"/>
    <col min="4131" max="4131" width="4.125" style="94" bestFit="1" customWidth="1"/>
    <col min="4132" max="4133" width="3.375" style="94" bestFit="1" customWidth="1"/>
    <col min="4134" max="4134" width="4.5" style="94" bestFit="1" customWidth="1"/>
    <col min="4135" max="4135" width="4.5" style="94" customWidth="1"/>
    <col min="4136" max="4136" width="4.125" style="94" bestFit="1" customWidth="1"/>
    <col min="4137" max="4138" width="3.375" style="94" bestFit="1" customWidth="1"/>
    <col min="4139" max="4139" width="3.25" style="94" bestFit="1" customWidth="1"/>
    <col min="4140" max="4140" width="6.125" style="94" bestFit="1" customWidth="1"/>
    <col min="4141" max="4142" width="4.125" style="94" bestFit="1" customWidth="1"/>
    <col min="4143" max="4143" width="3.5" style="94" bestFit="1" customWidth="1"/>
    <col min="4144" max="4144" width="5" style="94" bestFit="1" customWidth="1"/>
    <col min="4145" max="4148" width="4.25" style="94" bestFit="1" customWidth="1"/>
    <col min="4149" max="4149" width="5" style="94" bestFit="1" customWidth="1"/>
    <col min="4150" max="4150" width="9" style="94"/>
    <col min="4151" max="4151" width="6.625" style="94" bestFit="1" customWidth="1"/>
    <col min="4152" max="4154" width="5.5" style="94" bestFit="1" customWidth="1"/>
    <col min="4155" max="4155" width="4.625" style="94" bestFit="1" customWidth="1"/>
    <col min="4156" max="4352" width="9" style="94"/>
    <col min="4353" max="4353" width="3.5" style="94" bestFit="1" customWidth="1"/>
    <col min="4354" max="4354" width="11.625" style="94" bestFit="1" customWidth="1"/>
    <col min="4355" max="4355" width="4.625" style="94" bestFit="1" customWidth="1"/>
    <col min="4356" max="4356" width="4.125" style="94" bestFit="1" customWidth="1"/>
    <col min="4357" max="4357" width="4.875" style="94" bestFit="1" customWidth="1"/>
    <col min="4358" max="4358" width="4.375" style="94" bestFit="1" customWidth="1"/>
    <col min="4359" max="4359" width="4.5" style="94" bestFit="1" customWidth="1"/>
    <col min="4360" max="4360" width="6.625" style="94" bestFit="1" customWidth="1"/>
    <col min="4361" max="4361" width="4.125" style="94" bestFit="1" customWidth="1"/>
    <col min="4362" max="4363" width="4.625" style="94" bestFit="1" customWidth="1"/>
    <col min="4364" max="4364" width="5.375" style="94" bestFit="1" customWidth="1"/>
    <col min="4365" max="4365" width="6.625" style="94" bestFit="1" customWidth="1"/>
    <col min="4366" max="4366" width="3.375" style="94" bestFit="1" customWidth="1"/>
    <col min="4367" max="4367" width="4.625" style="94" bestFit="1" customWidth="1"/>
    <col min="4368" max="4368" width="4.125" style="94" bestFit="1" customWidth="1"/>
    <col min="4369" max="4369" width="3.375" style="94" bestFit="1" customWidth="1"/>
    <col min="4370" max="4370" width="6.625" style="94" bestFit="1" customWidth="1"/>
    <col min="4371" max="4372" width="4.125" style="94" bestFit="1" customWidth="1"/>
    <col min="4373" max="4373" width="3.375" style="94" bestFit="1" customWidth="1"/>
    <col min="4374" max="4374" width="4.125" style="94" bestFit="1" customWidth="1"/>
    <col min="4375" max="4375" width="6.625" style="94" bestFit="1" customWidth="1"/>
    <col min="4376" max="4378" width="5.375" style="94" bestFit="1" customWidth="1"/>
    <col min="4379" max="4379" width="4.5" style="94" bestFit="1" customWidth="1"/>
    <col min="4380" max="4380" width="3.5" style="94" bestFit="1" customWidth="1"/>
    <col min="4381" max="4382" width="4.125" style="94" bestFit="1" customWidth="1"/>
    <col min="4383" max="4384" width="3.375" style="94" bestFit="1" customWidth="1"/>
    <col min="4385" max="4385" width="4.5" style="94" bestFit="1" customWidth="1"/>
    <col min="4386" max="4386" width="4.5" style="94" customWidth="1"/>
    <col min="4387" max="4387" width="4.125" style="94" bestFit="1" customWidth="1"/>
    <col min="4388" max="4389" width="3.375" style="94" bestFit="1" customWidth="1"/>
    <col min="4390" max="4390" width="4.5" style="94" bestFit="1" customWidth="1"/>
    <col min="4391" max="4391" width="4.5" style="94" customWidth="1"/>
    <col min="4392" max="4392" width="4.125" style="94" bestFit="1" customWidth="1"/>
    <col min="4393" max="4394" width="3.375" style="94" bestFit="1" customWidth="1"/>
    <col min="4395" max="4395" width="3.25" style="94" bestFit="1" customWidth="1"/>
    <col min="4396" max="4396" width="6.125" style="94" bestFit="1" customWidth="1"/>
    <col min="4397" max="4398" width="4.125" style="94" bestFit="1" customWidth="1"/>
    <col min="4399" max="4399" width="3.5" style="94" bestFit="1" customWidth="1"/>
    <col min="4400" max="4400" width="5" style="94" bestFit="1" customWidth="1"/>
    <col min="4401" max="4404" width="4.25" style="94" bestFit="1" customWidth="1"/>
    <col min="4405" max="4405" width="5" style="94" bestFit="1" customWidth="1"/>
    <col min="4406" max="4406" width="9" style="94"/>
    <col min="4407" max="4407" width="6.625" style="94" bestFit="1" customWidth="1"/>
    <col min="4408" max="4410" width="5.5" style="94" bestFit="1" customWidth="1"/>
    <col min="4411" max="4411" width="4.625" style="94" bestFit="1" customWidth="1"/>
    <col min="4412" max="4608" width="9" style="94"/>
    <col min="4609" max="4609" width="3.5" style="94" bestFit="1" customWidth="1"/>
    <col min="4610" max="4610" width="11.625" style="94" bestFit="1" customWidth="1"/>
    <col min="4611" max="4611" width="4.625" style="94" bestFit="1" customWidth="1"/>
    <col min="4612" max="4612" width="4.125" style="94" bestFit="1" customWidth="1"/>
    <col min="4613" max="4613" width="4.875" style="94" bestFit="1" customWidth="1"/>
    <col min="4614" max="4614" width="4.375" style="94" bestFit="1" customWidth="1"/>
    <col min="4615" max="4615" width="4.5" style="94" bestFit="1" customWidth="1"/>
    <col min="4616" max="4616" width="6.625" style="94" bestFit="1" customWidth="1"/>
    <col min="4617" max="4617" width="4.125" style="94" bestFit="1" customWidth="1"/>
    <col min="4618" max="4619" width="4.625" style="94" bestFit="1" customWidth="1"/>
    <col min="4620" max="4620" width="5.375" style="94" bestFit="1" customWidth="1"/>
    <col min="4621" max="4621" width="6.625" style="94" bestFit="1" customWidth="1"/>
    <col min="4622" max="4622" width="3.375" style="94" bestFit="1" customWidth="1"/>
    <col min="4623" max="4623" width="4.625" style="94" bestFit="1" customWidth="1"/>
    <col min="4624" max="4624" width="4.125" style="94" bestFit="1" customWidth="1"/>
    <col min="4625" max="4625" width="3.375" style="94" bestFit="1" customWidth="1"/>
    <col min="4626" max="4626" width="6.625" style="94" bestFit="1" customWidth="1"/>
    <col min="4627" max="4628" width="4.125" style="94" bestFit="1" customWidth="1"/>
    <col min="4629" max="4629" width="3.375" style="94" bestFit="1" customWidth="1"/>
    <col min="4630" max="4630" width="4.125" style="94" bestFit="1" customWidth="1"/>
    <col min="4631" max="4631" width="6.625" style="94" bestFit="1" customWidth="1"/>
    <col min="4632" max="4634" width="5.375" style="94" bestFit="1" customWidth="1"/>
    <col min="4635" max="4635" width="4.5" style="94" bestFit="1" customWidth="1"/>
    <col min="4636" max="4636" width="3.5" style="94" bestFit="1" customWidth="1"/>
    <col min="4637" max="4638" width="4.125" style="94" bestFit="1" customWidth="1"/>
    <col min="4639" max="4640" width="3.375" style="94" bestFit="1" customWidth="1"/>
    <col min="4641" max="4641" width="4.5" style="94" bestFit="1" customWidth="1"/>
    <col min="4642" max="4642" width="4.5" style="94" customWidth="1"/>
    <col min="4643" max="4643" width="4.125" style="94" bestFit="1" customWidth="1"/>
    <col min="4644" max="4645" width="3.375" style="94" bestFit="1" customWidth="1"/>
    <col min="4646" max="4646" width="4.5" style="94" bestFit="1" customWidth="1"/>
    <col min="4647" max="4647" width="4.5" style="94" customWidth="1"/>
    <col min="4648" max="4648" width="4.125" style="94" bestFit="1" customWidth="1"/>
    <col min="4649" max="4650" width="3.375" style="94" bestFit="1" customWidth="1"/>
    <col min="4651" max="4651" width="3.25" style="94" bestFit="1" customWidth="1"/>
    <col min="4652" max="4652" width="6.125" style="94" bestFit="1" customWidth="1"/>
    <col min="4653" max="4654" width="4.125" style="94" bestFit="1" customWidth="1"/>
    <col min="4655" max="4655" width="3.5" style="94" bestFit="1" customWidth="1"/>
    <col min="4656" max="4656" width="5" style="94" bestFit="1" customWidth="1"/>
    <col min="4657" max="4660" width="4.25" style="94" bestFit="1" customWidth="1"/>
    <col min="4661" max="4661" width="5" style="94" bestFit="1" customWidth="1"/>
    <col min="4662" max="4662" width="9" style="94"/>
    <col min="4663" max="4663" width="6.625" style="94" bestFit="1" customWidth="1"/>
    <col min="4664" max="4666" width="5.5" style="94" bestFit="1" customWidth="1"/>
    <col min="4667" max="4667" width="4.625" style="94" bestFit="1" customWidth="1"/>
    <col min="4668" max="4864" width="9" style="94"/>
    <col min="4865" max="4865" width="3.5" style="94" bestFit="1" customWidth="1"/>
    <col min="4866" max="4866" width="11.625" style="94" bestFit="1" customWidth="1"/>
    <col min="4867" max="4867" width="4.625" style="94" bestFit="1" customWidth="1"/>
    <col min="4868" max="4868" width="4.125" style="94" bestFit="1" customWidth="1"/>
    <col min="4869" max="4869" width="4.875" style="94" bestFit="1" customWidth="1"/>
    <col min="4870" max="4870" width="4.375" style="94" bestFit="1" customWidth="1"/>
    <col min="4871" max="4871" width="4.5" style="94" bestFit="1" customWidth="1"/>
    <col min="4872" max="4872" width="6.625" style="94" bestFit="1" customWidth="1"/>
    <col min="4873" max="4873" width="4.125" style="94" bestFit="1" customWidth="1"/>
    <col min="4874" max="4875" width="4.625" style="94" bestFit="1" customWidth="1"/>
    <col min="4876" max="4876" width="5.375" style="94" bestFit="1" customWidth="1"/>
    <col min="4877" max="4877" width="6.625" style="94" bestFit="1" customWidth="1"/>
    <col min="4878" max="4878" width="3.375" style="94" bestFit="1" customWidth="1"/>
    <col min="4879" max="4879" width="4.625" style="94" bestFit="1" customWidth="1"/>
    <col min="4880" max="4880" width="4.125" style="94" bestFit="1" customWidth="1"/>
    <col min="4881" max="4881" width="3.375" style="94" bestFit="1" customWidth="1"/>
    <col min="4882" max="4882" width="6.625" style="94" bestFit="1" customWidth="1"/>
    <col min="4883" max="4884" width="4.125" style="94" bestFit="1" customWidth="1"/>
    <col min="4885" max="4885" width="3.375" style="94" bestFit="1" customWidth="1"/>
    <col min="4886" max="4886" width="4.125" style="94" bestFit="1" customWidth="1"/>
    <col min="4887" max="4887" width="6.625" style="94" bestFit="1" customWidth="1"/>
    <col min="4888" max="4890" width="5.375" style="94" bestFit="1" customWidth="1"/>
    <col min="4891" max="4891" width="4.5" style="94" bestFit="1" customWidth="1"/>
    <col min="4892" max="4892" width="3.5" style="94" bestFit="1" customWidth="1"/>
    <col min="4893" max="4894" width="4.125" style="94" bestFit="1" customWidth="1"/>
    <col min="4895" max="4896" width="3.375" style="94" bestFit="1" customWidth="1"/>
    <col min="4897" max="4897" width="4.5" style="94" bestFit="1" customWidth="1"/>
    <col min="4898" max="4898" width="4.5" style="94" customWidth="1"/>
    <col min="4899" max="4899" width="4.125" style="94" bestFit="1" customWidth="1"/>
    <col min="4900" max="4901" width="3.375" style="94" bestFit="1" customWidth="1"/>
    <col min="4902" max="4902" width="4.5" style="94" bestFit="1" customWidth="1"/>
    <col min="4903" max="4903" width="4.5" style="94" customWidth="1"/>
    <col min="4904" max="4904" width="4.125" style="94" bestFit="1" customWidth="1"/>
    <col min="4905" max="4906" width="3.375" style="94" bestFit="1" customWidth="1"/>
    <col min="4907" max="4907" width="3.25" style="94" bestFit="1" customWidth="1"/>
    <col min="4908" max="4908" width="6.125" style="94" bestFit="1" customWidth="1"/>
    <col min="4909" max="4910" width="4.125" style="94" bestFit="1" customWidth="1"/>
    <col min="4911" max="4911" width="3.5" style="94" bestFit="1" customWidth="1"/>
    <col min="4912" max="4912" width="5" style="94" bestFit="1" customWidth="1"/>
    <col min="4913" max="4916" width="4.25" style="94" bestFit="1" customWidth="1"/>
    <col min="4917" max="4917" width="5" style="94" bestFit="1" customWidth="1"/>
    <col min="4918" max="4918" width="9" style="94"/>
    <col min="4919" max="4919" width="6.625" style="94" bestFit="1" customWidth="1"/>
    <col min="4920" max="4922" width="5.5" style="94" bestFit="1" customWidth="1"/>
    <col min="4923" max="4923" width="4.625" style="94" bestFit="1" customWidth="1"/>
    <col min="4924" max="5120" width="9" style="94"/>
    <col min="5121" max="5121" width="3.5" style="94" bestFit="1" customWidth="1"/>
    <col min="5122" max="5122" width="11.625" style="94" bestFit="1" customWidth="1"/>
    <col min="5123" max="5123" width="4.625" style="94" bestFit="1" customWidth="1"/>
    <col min="5124" max="5124" width="4.125" style="94" bestFit="1" customWidth="1"/>
    <col min="5125" max="5125" width="4.875" style="94" bestFit="1" customWidth="1"/>
    <col min="5126" max="5126" width="4.375" style="94" bestFit="1" customWidth="1"/>
    <col min="5127" max="5127" width="4.5" style="94" bestFit="1" customWidth="1"/>
    <col min="5128" max="5128" width="6.625" style="94" bestFit="1" customWidth="1"/>
    <col min="5129" max="5129" width="4.125" style="94" bestFit="1" customWidth="1"/>
    <col min="5130" max="5131" width="4.625" style="94" bestFit="1" customWidth="1"/>
    <col min="5132" max="5132" width="5.375" style="94" bestFit="1" customWidth="1"/>
    <col min="5133" max="5133" width="6.625" style="94" bestFit="1" customWidth="1"/>
    <col min="5134" max="5134" width="3.375" style="94" bestFit="1" customWidth="1"/>
    <col min="5135" max="5135" width="4.625" style="94" bestFit="1" customWidth="1"/>
    <col min="5136" max="5136" width="4.125" style="94" bestFit="1" customWidth="1"/>
    <col min="5137" max="5137" width="3.375" style="94" bestFit="1" customWidth="1"/>
    <col min="5138" max="5138" width="6.625" style="94" bestFit="1" customWidth="1"/>
    <col min="5139" max="5140" width="4.125" style="94" bestFit="1" customWidth="1"/>
    <col min="5141" max="5141" width="3.375" style="94" bestFit="1" customWidth="1"/>
    <col min="5142" max="5142" width="4.125" style="94" bestFit="1" customWidth="1"/>
    <col min="5143" max="5143" width="6.625" style="94" bestFit="1" customWidth="1"/>
    <col min="5144" max="5146" width="5.375" style="94" bestFit="1" customWidth="1"/>
    <col min="5147" max="5147" width="4.5" style="94" bestFit="1" customWidth="1"/>
    <col min="5148" max="5148" width="3.5" style="94" bestFit="1" customWidth="1"/>
    <col min="5149" max="5150" width="4.125" style="94" bestFit="1" customWidth="1"/>
    <col min="5151" max="5152" width="3.375" style="94" bestFit="1" customWidth="1"/>
    <col min="5153" max="5153" width="4.5" style="94" bestFit="1" customWidth="1"/>
    <col min="5154" max="5154" width="4.5" style="94" customWidth="1"/>
    <col min="5155" max="5155" width="4.125" style="94" bestFit="1" customWidth="1"/>
    <col min="5156" max="5157" width="3.375" style="94" bestFit="1" customWidth="1"/>
    <col min="5158" max="5158" width="4.5" style="94" bestFit="1" customWidth="1"/>
    <col min="5159" max="5159" width="4.5" style="94" customWidth="1"/>
    <col min="5160" max="5160" width="4.125" style="94" bestFit="1" customWidth="1"/>
    <col min="5161" max="5162" width="3.375" style="94" bestFit="1" customWidth="1"/>
    <col min="5163" max="5163" width="3.25" style="94" bestFit="1" customWidth="1"/>
    <col min="5164" max="5164" width="6.125" style="94" bestFit="1" customWidth="1"/>
    <col min="5165" max="5166" width="4.125" style="94" bestFit="1" customWidth="1"/>
    <col min="5167" max="5167" width="3.5" style="94" bestFit="1" customWidth="1"/>
    <col min="5168" max="5168" width="5" style="94" bestFit="1" customWidth="1"/>
    <col min="5169" max="5172" width="4.25" style="94" bestFit="1" customWidth="1"/>
    <col min="5173" max="5173" width="5" style="94" bestFit="1" customWidth="1"/>
    <col min="5174" max="5174" width="9" style="94"/>
    <col min="5175" max="5175" width="6.625" style="94" bestFit="1" customWidth="1"/>
    <col min="5176" max="5178" width="5.5" style="94" bestFit="1" customWidth="1"/>
    <col min="5179" max="5179" width="4.625" style="94" bestFit="1" customWidth="1"/>
    <col min="5180" max="5376" width="9" style="94"/>
    <col min="5377" max="5377" width="3.5" style="94" bestFit="1" customWidth="1"/>
    <col min="5378" max="5378" width="11.625" style="94" bestFit="1" customWidth="1"/>
    <col min="5379" max="5379" width="4.625" style="94" bestFit="1" customWidth="1"/>
    <col min="5380" max="5380" width="4.125" style="94" bestFit="1" customWidth="1"/>
    <col min="5381" max="5381" width="4.875" style="94" bestFit="1" customWidth="1"/>
    <col min="5382" max="5382" width="4.375" style="94" bestFit="1" customWidth="1"/>
    <col min="5383" max="5383" width="4.5" style="94" bestFit="1" customWidth="1"/>
    <col min="5384" max="5384" width="6.625" style="94" bestFit="1" customWidth="1"/>
    <col min="5385" max="5385" width="4.125" style="94" bestFit="1" customWidth="1"/>
    <col min="5386" max="5387" width="4.625" style="94" bestFit="1" customWidth="1"/>
    <col min="5388" max="5388" width="5.375" style="94" bestFit="1" customWidth="1"/>
    <col min="5389" max="5389" width="6.625" style="94" bestFit="1" customWidth="1"/>
    <col min="5390" max="5390" width="3.375" style="94" bestFit="1" customWidth="1"/>
    <col min="5391" max="5391" width="4.625" style="94" bestFit="1" customWidth="1"/>
    <col min="5392" max="5392" width="4.125" style="94" bestFit="1" customWidth="1"/>
    <col min="5393" max="5393" width="3.375" style="94" bestFit="1" customWidth="1"/>
    <col min="5394" max="5394" width="6.625" style="94" bestFit="1" customWidth="1"/>
    <col min="5395" max="5396" width="4.125" style="94" bestFit="1" customWidth="1"/>
    <col min="5397" max="5397" width="3.375" style="94" bestFit="1" customWidth="1"/>
    <col min="5398" max="5398" width="4.125" style="94" bestFit="1" customWidth="1"/>
    <col min="5399" max="5399" width="6.625" style="94" bestFit="1" customWidth="1"/>
    <col min="5400" max="5402" width="5.375" style="94" bestFit="1" customWidth="1"/>
    <col min="5403" max="5403" width="4.5" style="94" bestFit="1" customWidth="1"/>
    <col min="5404" max="5404" width="3.5" style="94" bestFit="1" customWidth="1"/>
    <col min="5405" max="5406" width="4.125" style="94" bestFit="1" customWidth="1"/>
    <col min="5407" max="5408" width="3.375" style="94" bestFit="1" customWidth="1"/>
    <col min="5409" max="5409" width="4.5" style="94" bestFit="1" customWidth="1"/>
    <col min="5410" max="5410" width="4.5" style="94" customWidth="1"/>
    <col min="5411" max="5411" width="4.125" style="94" bestFit="1" customWidth="1"/>
    <col min="5412" max="5413" width="3.375" style="94" bestFit="1" customWidth="1"/>
    <col min="5414" max="5414" width="4.5" style="94" bestFit="1" customWidth="1"/>
    <col min="5415" max="5415" width="4.5" style="94" customWidth="1"/>
    <col min="5416" max="5416" width="4.125" style="94" bestFit="1" customWidth="1"/>
    <col min="5417" max="5418" width="3.375" style="94" bestFit="1" customWidth="1"/>
    <col min="5419" max="5419" width="3.25" style="94" bestFit="1" customWidth="1"/>
    <col min="5420" max="5420" width="6.125" style="94" bestFit="1" customWidth="1"/>
    <col min="5421" max="5422" width="4.125" style="94" bestFit="1" customWidth="1"/>
    <col min="5423" max="5423" width="3.5" style="94" bestFit="1" customWidth="1"/>
    <col min="5424" max="5424" width="5" style="94" bestFit="1" customWidth="1"/>
    <col min="5425" max="5428" width="4.25" style="94" bestFit="1" customWidth="1"/>
    <col min="5429" max="5429" width="5" style="94" bestFit="1" customWidth="1"/>
    <col min="5430" max="5430" width="9" style="94"/>
    <col min="5431" max="5431" width="6.625" style="94" bestFit="1" customWidth="1"/>
    <col min="5432" max="5434" width="5.5" style="94" bestFit="1" customWidth="1"/>
    <col min="5435" max="5435" width="4.625" style="94" bestFit="1" customWidth="1"/>
    <col min="5436" max="5632" width="9" style="94"/>
    <col min="5633" max="5633" width="3.5" style="94" bestFit="1" customWidth="1"/>
    <col min="5634" max="5634" width="11.625" style="94" bestFit="1" customWidth="1"/>
    <col min="5635" max="5635" width="4.625" style="94" bestFit="1" customWidth="1"/>
    <col min="5636" max="5636" width="4.125" style="94" bestFit="1" customWidth="1"/>
    <col min="5637" max="5637" width="4.875" style="94" bestFit="1" customWidth="1"/>
    <col min="5638" max="5638" width="4.375" style="94" bestFit="1" customWidth="1"/>
    <col min="5639" max="5639" width="4.5" style="94" bestFit="1" customWidth="1"/>
    <col min="5640" max="5640" width="6.625" style="94" bestFit="1" customWidth="1"/>
    <col min="5641" max="5641" width="4.125" style="94" bestFit="1" customWidth="1"/>
    <col min="5642" max="5643" width="4.625" style="94" bestFit="1" customWidth="1"/>
    <col min="5644" max="5644" width="5.375" style="94" bestFit="1" customWidth="1"/>
    <col min="5645" max="5645" width="6.625" style="94" bestFit="1" customWidth="1"/>
    <col min="5646" max="5646" width="3.375" style="94" bestFit="1" customWidth="1"/>
    <col min="5647" max="5647" width="4.625" style="94" bestFit="1" customWidth="1"/>
    <col min="5648" max="5648" width="4.125" style="94" bestFit="1" customWidth="1"/>
    <col min="5649" max="5649" width="3.375" style="94" bestFit="1" customWidth="1"/>
    <col min="5650" max="5650" width="6.625" style="94" bestFit="1" customWidth="1"/>
    <col min="5651" max="5652" width="4.125" style="94" bestFit="1" customWidth="1"/>
    <col min="5653" max="5653" width="3.375" style="94" bestFit="1" customWidth="1"/>
    <col min="5654" max="5654" width="4.125" style="94" bestFit="1" customWidth="1"/>
    <col min="5655" max="5655" width="6.625" style="94" bestFit="1" customWidth="1"/>
    <col min="5656" max="5658" width="5.375" style="94" bestFit="1" customWidth="1"/>
    <col min="5659" max="5659" width="4.5" style="94" bestFit="1" customWidth="1"/>
    <col min="5660" max="5660" width="3.5" style="94" bestFit="1" customWidth="1"/>
    <col min="5661" max="5662" width="4.125" style="94" bestFit="1" customWidth="1"/>
    <col min="5663" max="5664" width="3.375" style="94" bestFit="1" customWidth="1"/>
    <col min="5665" max="5665" width="4.5" style="94" bestFit="1" customWidth="1"/>
    <col min="5666" max="5666" width="4.5" style="94" customWidth="1"/>
    <col min="5667" max="5667" width="4.125" style="94" bestFit="1" customWidth="1"/>
    <col min="5668" max="5669" width="3.375" style="94" bestFit="1" customWidth="1"/>
    <col min="5670" max="5670" width="4.5" style="94" bestFit="1" customWidth="1"/>
    <col min="5671" max="5671" width="4.5" style="94" customWidth="1"/>
    <col min="5672" max="5672" width="4.125" style="94" bestFit="1" customWidth="1"/>
    <col min="5673" max="5674" width="3.375" style="94" bestFit="1" customWidth="1"/>
    <col min="5675" max="5675" width="3.25" style="94" bestFit="1" customWidth="1"/>
    <col min="5676" max="5676" width="6.125" style="94" bestFit="1" customWidth="1"/>
    <col min="5677" max="5678" width="4.125" style="94" bestFit="1" customWidth="1"/>
    <col min="5679" max="5679" width="3.5" style="94" bestFit="1" customWidth="1"/>
    <col min="5680" max="5680" width="5" style="94" bestFit="1" customWidth="1"/>
    <col min="5681" max="5684" width="4.25" style="94" bestFit="1" customWidth="1"/>
    <col min="5685" max="5685" width="5" style="94" bestFit="1" customWidth="1"/>
    <col min="5686" max="5686" width="9" style="94"/>
    <col min="5687" max="5687" width="6.625" style="94" bestFit="1" customWidth="1"/>
    <col min="5688" max="5690" width="5.5" style="94" bestFit="1" customWidth="1"/>
    <col min="5691" max="5691" width="4.625" style="94" bestFit="1" customWidth="1"/>
    <col min="5692" max="5888" width="9" style="94"/>
    <col min="5889" max="5889" width="3.5" style="94" bestFit="1" customWidth="1"/>
    <col min="5890" max="5890" width="11.625" style="94" bestFit="1" customWidth="1"/>
    <col min="5891" max="5891" width="4.625" style="94" bestFit="1" customWidth="1"/>
    <col min="5892" max="5892" width="4.125" style="94" bestFit="1" customWidth="1"/>
    <col min="5893" max="5893" width="4.875" style="94" bestFit="1" customWidth="1"/>
    <col min="5894" max="5894" width="4.375" style="94" bestFit="1" customWidth="1"/>
    <col min="5895" max="5895" width="4.5" style="94" bestFit="1" customWidth="1"/>
    <col min="5896" max="5896" width="6.625" style="94" bestFit="1" customWidth="1"/>
    <col min="5897" max="5897" width="4.125" style="94" bestFit="1" customWidth="1"/>
    <col min="5898" max="5899" width="4.625" style="94" bestFit="1" customWidth="1"/>
    <col min="5900" max="5900" width="5.375" style="94" bestFit="1" customWidth="1"/>
    <col min="5901" max="5901" width="6.625" style="94" bestFit="1" customWidth="1"/>
    <col min="5902" max="5902" width="3.375" style="94" bestFit="1" customWidth="1"/>
    <col min="5903" max="5903" width="4.625" style="94" bestFit="1" customWidth="1"/>
    <col min="5904" max="5904" width="4.125" style="94" bestFit="1" customWidth="1"/>
    <col min="5905" max="5905" width="3.375" style="94" bestFit="1" customWidth="1"/>
    <col min="5906" max="5906" width="6.625" style="94" bestFit="1" customWidth="1"/>
    <col min="5907" max="5908" width="4.125" style="94" bestFit="1" customWidth="1"/>
    <col min="5909" max="5909" width="3.375" style="94" bestFit="1" customWidth="1"/>
    <col min="5910" max="5910" width="4.125" style="94" bestFit="1" customWidth="1"/>
    <col min="5911" max="5911" width="6.625" style="94" bestFit="1" customWidth="1"/>
    <col min="5912" max="5914" width="5.375" style="94" bestFit="1" customWidth="1"/>
    <col min="5915" max="5915" width="4.5" style="94" bestFit="1" customWidth="1"/>
    <col min="5916" max="5916" width="3.5" style="94" bestFit="1" customWidth="1"/>
    <col min="5917" max="5918" width="4.125" style="94" bestFit="1" customWidth="1"/>
    <col min="5919" max="5920" width="3.375" style="94" bestFit="1" customWidth="1"/>
    <col min="5921" max="5921" width="4.5" style="94" bestFit="1" customWidth="1"/>
    <col min="5922" max="5922" width="4.5" style="94" customWidth="1"/>
    <col min="5923" max="5923" width="4.125" style="94" bestFit="1" customWidth="1"/>
    <col min="5924" max="5925" width="3.375" style="94" bestFit="1" customWidth="1"/>
    <col min="5926" max="5926" width="4.5" style="94" bestFit="1" customWidth="1"/>
    <col min="5927" max="5927" width="4.5" style="94" customWidth="1"/>
    <col min="5928" max="5928" width="4.125" style="94" bestFit="1" customWidth="1"/>
    <col min="5929" max="5930" width="3.375" style="94" bestFit="1" customWidth="1"/>
    <col min="5931" max="5931" width="3.25" style="94" bestFit="1" customWidth="1"/>
    <col min="5932" max="5932" width="6.125" style="94" bestFit="1" customWidth="1"/>
    <col min="5933" max="5934" width="4.125" style="94" bestFit="1" customWidth="1"/>
    <col min="5935" max="5935" width="3.5" style="94" bestFit="1" customWidth="1"/>
    <col min="5936" max="5936" width="5" style="94" bestFit="1" customWidth="1"/>
    <col min="5937" max="5940" width="4.25" style="94" bestFit="1" customWidth="1"/>
    <col min="5941" max="5941" width="5" style="94" bestFit="1" customWidth="1"/>
    <col min="5942" max="5942" width="9" style="94"/>
    <col min="5943" max="5943" width="6.625" style="94" bestFit="1" customWidth="1"/>
    <col min="5944" max="5946" width="5.5" style="94" bestFit="1" customWidth="1"/>
    <col min="5947" max="5947" width="4.625" style="94" bestFit="1" customWidth="1"/>
    <col min="5948" max="6144" width="9" style="94"/>
    <col min="6145" max="6145" width="3.5" style="94" bestFit="1" customWidth="1"/>
    <col min="6146" max="6146" width="11.625" style="94" bestFit="1" customWidth="1"/>
    <col min="6147" max="6147" width="4.625" style="94" bestFit="1" customWidth="1"/>
    <col min="6148" max="6148" width="4.125" style="94" bestFit="1" customWidth="1"/>
    <col min="6149" max="6149" width="4.875" style="94" bestFit="1" customWidth="1"/>
    <col min="6150" max="6150" width="4.375" style="94" bestFit="1" customWidth="1"/>
    <col min="6151" max="6151" width="4.5" style="94" bestFit="1" customWidth="1"/>
    <col min="6152" max="6152" width="6.625" style="94" bestFit="1" customWidth="1"/>
    <col min="6153" max="6153" width="4.125" style="94" bestFit="1" customWidth="1"/>
    <col min="6154" max="6155" width="4.625" style="94" bestFit="1" customWidth="1"/>
    <col min="6156" max="6156" width="5.375" style="94" bestFit="1" customWidth="1"/>
    <col min="6157" max="6157" width="6.625" style="94" bestFit="1" customWidth="1"/>
    <col min="6158" max="6158" width="3.375" style="94" bestFit="1" customWidth="1"/>
    <col min="6159" max="6159" width="4.625" style="94" bestFit="1" customWidth="1"/>
    <col min="6160" max="6160" width="4.125" style="94" bestFit="1" customWidth="1"/>
    <col min="6161" max="6161" width="3.375" style="94" bestFit="1" customWidth="1"/>
    <col min="6162" max="6162" width="6.625" style="94" bestFit="1" customWidth="1"/>
    <col min="6163" max="6164" width="4.125" style="94" bestFit="1" customWidth="1"/>
    <col min="6165" max="6165" width="3.375" style="94" bestFit="1" customWidth="1"/>
    <col min="6166" max="6166" width="4.125" style="94" bestFit="1" customWidth="1"/>
    <col min="6167" max="6167" width="6.625" style="94" bestFit="1" customWidth="1"/>
    <col min="6168" max="6170" width="5.375" style="94" bestFit="1" customWidth="1"/>
    <col min="6171" max="6171" width="4.5" style="94" bestFit="1" customWidth="1"/>
    <col min="6172" max="6172" width="3.5" style="94" bestFit="1" customWidth="1"/>
    <col min="6173" max="6174" width="4.125" style="94" bestFit="1" customWidth="1"/>
    <col min="6175" max="6176" width="3.375" style="94" bestFit="1" customWidth="1"/>
    <col min="6177" max="6177" width="4.5" style="94" bestFit="1" customWidth="1"/>
    <col min="6178" max="6178" width="4.5" style="94" customWidth="1"/>
    <col min="6179" max="6179" width="4.125" style="94" bestFit="1" customWidth="1"/>
    <col min="6180" max="6181" width="3.375" style="94" bestFit="1" customWidth="1"/>
    <col min="6182" max="6182" width="4.5" style="94" bestFit="1" customWidth="1"/>
    <col min="6183" max="6183" width="4.5" style="94" customWidth="1"/>
    <col min="6184" max="6184" width="4.125" style="94" bestFit="1" customWidth="1"/>
    <col min="6185" max="6186" width="3.375" style="94" bestFit="1" customWidth="1"/>
    <col min="6187" max="6187" width="3.25" style="94" bestFit="1" customWidth="1"/>
    <col min="6188" max="6188" width="6.125" style="94" bestFit="1" customWidth="1"/>
    <col min="6189" max="6190" width="4.125" style="94" bestFit="1" customWidth="1"/>
    <col min="6191" max="6191" width="3.5" style="94" bestFit="1" customWidth="1"/>
    <col min="6192" max="6192" width="5" style="94" bestFit="1" customWidth="1"/>
    <col min="6193" max="6196" width="4.25" style="94" bestFit="1" customWidth="1"/>
    <col min="6197" max="6197" width="5" style="94" bestFit="1" customWidth="1"/>
    <col min="6198" max="6198" width="9" style="94"/>
    <col min="6199" max="6199" width="6.625" style="94" bestFit="1" customWidth="1"/>
    <col min="6200" max="6202" width="5.5" style="94" bestFit="1" customWidth="1"/>
    <col min="6203" max="6203" width="4.625" style="94" bestFit="1" customWidth="1"/>
    <col min="6204" max="6400" width="9" style="94"/>
    <col min="6401" max="6401" width="3.5" style="94" bestFit="1" customWidth="1"/>
    <col min="6402" max="6402" width="11.625" style="94" bestFit="1" customWidth="1"/>
    <col min="6403" max="6403" width="4.625" style="94" bestFit="1" customWidth="1"/>
    <col min="6404" max="6404" width="4.125" style="94" bestFit="1" customWidth="1"/>
    <col min="6405" max="6405" width="4.875" style="94" bestFit="1" customWidth="1"/>
    <col min="6406" max="6406" width="4.375" style="94" bestFit="1" customWidth="1"/>
    <col min="6407" max="6407" width="4.5" style="94" bestFit="1" customWidth="1"/>
    <col min="6408" max="6408" width="6.625" style="94" bestFit="1" customWidth="1"/>
    <col min="6409" max="6409" width="4.125" style="94" bestFit="1" customWidth="1"/>
    <col min="6410" max="6411" width="4.625" style="94" bestFit="1" customWidth="1"/>
    <col min="6412" max="6412" width="5.375" style="94" bestFit="1" customWidth="1"/>
    <col min="6413" max="6413" width="6.625" style="94" bestFit="1" customWidth="1"/>
    <col min="6414" max="6414" width="3.375" style="94" bestFit="1" customWidth="1"/>
    <col min="6415" max="6415" width="4.625" style="94" bestFit="1" customWidth="1"/>
    <col min="6416" max="6416" width="4.125" style="94" bestFit="1" customWidth="1"/>
    <col min="6417" max="6417" width="3.375" style="94" bestFit="1" customWidth="1"/>
    <col min="6418" max="6418" width="6.625" style="94" bestFit="1" customWidth="1"/>
    <col min="6419" max="6420" width="4.125" style="94" bestFit="1" customWidth="1"/>
    <col min="6421" max="6421" width="3.375" style="94" bestFit="1" customWidth="1"/>
    <col min="6422" max="6422" width="4.125" style="94" bestFit="1" customWidth="1"/>
    <col min="6423" max="6423" width="6.625" style="94" bestFit="1" customWidth="1"/>
    <col min="6424" max="6426" width="5.375" style="94" bestFit="1" customWidth="1"/>
    <col min="6427" max="6427" width="4.5" style="94" bestFit="1" customWidth="1"/>
    <col min="6428" max="6428" width="3.5" style="94" bestFit="1" customWidth="1"/>
    <col min="6429" max="6430" width="4.125" style="94" bestFit="1" customWidth="1"/>
    <col min="6431" max="6432" width="3.375" style="94" bestFit="1" customWidth="1"/>
    <col min="6433" max="6433" width="4.5" style="94" bestFit="1" customWidth="1"/>
    <col min="6434" max="6434" width="4.5" style="94" customWidth="1"/>
    <col min="6435" max="6435" width="4.125" style="94" bestFit="1" customWidth="1"/>
    <col min="6436" max="6437" width="3.375" style="94" bestFit="1" customWidth="1"/>
    <col min="6438" max="6438" width="4.5" style="94" bestFit="1" customWidth="1"/>
    <col min="6439" max="6439" width="4.5" style="94" customWidth="1"/>
    <col min="6440" max="6440" width="4.125" style="94" bestFit="1" customWidth="1"/>
    <col min="6441" max="6442" width="3.375" style="94" bestFit="1" customWidth="1"/>
    <col min="6443" max="6443" width="3.25" style="94" bestFit="1" customWidth="1"/>
    <col min="6444" max="6444" width="6.125" style="94" bestFit="1" customWidth="1"/>
    <col min="6445" max="6446" width="4.125" style="94" bestFit="1" customWidth="1"/>
    <col min="6447" max="6447" width="3.5" style="94" bestFit="1" customWidth="1"/>
    <col min="6448" max="6448" width="5" style="94" bestFit="1" customWidth="1"/>
    <col min="6449" max="6452" width="4.25" style="94" bestFit="1" customWidth="1"/>
    <col min="6453" max="6453" width="5" style="94" bestFit="1" customWidth="1"/>
    <col min="6454" max="6454" width="9" style="94"/>
    <col min="6455" max="6455" width="6.625" style="94" bestFit="1" customWidth="1"/>
    <col min="6456" max="6458" width="5.5" style="94" bestFit="1" customWidth="1"/>
    <col min="6459" max="6459" width="4.625" style="94" bestFit="1" customWidth="1"/>
    <col min="6460" max="6656" width="9" style="94"/>
    <col min="6657" max="6657" width="3.5" style="94" bestFit="1" customWidth="1"/>
    <col min="6658" max="6658" width="11.625" style="94" bestFit="1" customWidth="1"/>
    <col min="6659" max="6659" width="4.625" style="94" bestFit="1" customWidth="1"/>
    <col min="6660" max="6660" width="4.125" style="94" bestFit="1" customWidth="1"/>
    <col min="6661" max="6661" width="4.875" style="94" bestFit="1" customWidth="1"/>
    <col min="6662" max="6662" width="4.375" style="94" bestFit="1" customWidth="1"/>
    <col min="6663" max="6663" width="4.5" style="94" bestFit="1" customWidth="1"/>
    <col min="6664" max="6664" width="6.625" style="94" bestFit="1" customWidth="1"/>
    <col min="6665" max="6665" width="4.125" style="94" bestFit="1" customWidth="1"/>
    <col min="6666" max="6667" width="4.625" style="94" bestFit="1" customWidth="1"/>
    <col min="6668" max="6668" width="5.375" style="94" bestFit="1" customWidth="1"/>
    <col min="6669" max="6669" width="6.625" style="94" bestFit="1" customWidth="1"/>
    <col min="6670" max="6670" width="3.375" style="94" bestFit="1" customWidth="1"/>
    <col min="6671" max="6671" width="4.625" style="94" bestFit="1" customWidth="1"/>
    <col min="6672" max="6672" width="4.125" style="94" bestFit="1" customWidth="1"/>
    <col min="6673" max="6673" width="3.375" style="94" bestFit="1" customWidth="1"/>
    <col min="6674" max="6674" width="6.625" style="94" bestFit="1" customWidth="1"/>
    <col min="6675" max="6676" width="4.125" style="94" bestFit="1" customWidth="1"/>
    <col min="6677" max="6677" width="3.375" style="94" bestFit="1" customWidth="1"/>
    <col min="6678" max="6678" width="4.125" style="94" bestFit="1" customWidth="1"/>
    <col min="6679" max="6679" width="6.625" style="94" bestFit="1" customWidth="1"/>
    <col min="6680" max="6682" width="5.375" style="94" bestFit="1" customWidth="1"/>
    <col min="6683" max="6683" width="4.5" style="94" bestFit="1" customWidth="1"/>
    <col min="6684" max="6684" width="3.5" style="94" bestFit="1" customWidth="1"/>
    <col min="6685" max="6686" width="4.125" style="94" bestFit="1" customWidth="1"/>
    <col min="6687" max="6688" width="3.375" style="94" bestFit="1" customWidth="1"/>
    <col min="6689" max="6689" width="4.5" style="94" bestFit="1" customWidth="1"/>
    <col min="6690" max="6690" width="4.5" style="94" customWidth="1"/>
    <col min="6691" max="6691" width="4.125" style="94" bestFit="1" customWidth="1"/>
    <col min="6692" max="6693" width="3.375" style="94" bestFit="1" customWidth="1"/>
    <col min="6694" max="6694" width="4.5" style="94" bestFit="1" customWidth="1"/>
    <col min="6695" max="6695" width="4.5" style="94" customWidth="1"/>
    <col min="6696" max="6696" width="4.125" style="94" bestFit="1" customWidth="1"/>
    <col min="6697" max="6698" width="3.375" style="94" bestFit="1" customWidth="1"/>
    <col min="6699" max="6699" width="3.25" style="94" bestFit="1" customWidth="1"/>
    <col min="6700" max="6700" width="6.125" style="94" bestFit="1" customWidth="1"/>
    <col min="6701" max="6702" width="4.125" style="94" bestFit="1" customWidth="1"/>
    <col min="6703" max="6703" width="3.5" style="94" bestFit="1" customWidth="1"/>
    <col min="6704" max="6704" width="5" style="94" bestFit="1" customWidth="1"/>
    <col min="6705" max="6708" width="4.25" style="94" bestFit="1" customWidth="1"/>
    <col min="6709" max="6709" width="5" style="94" bestFit="1" customWidth="1"/>
    <col min="6710" max="6710" width="9" style="94"/>
    <col min="6711" max="6711" width="6.625" style="94" bestFit="1" customWidth="1"/>
    <col min="6712" max="6714" width="5.5" style="94" bestFit="1" customWidth="1"/>
    <col min="6715" max="6715" width="4.625" style="94" bestFit="1" customWidth="1"/>
    <col min="6716" max="6912" width="9" style="94"/>
    <col min="6913" max="6913" width="3.5" style="94" bestFit="1" customWidth="1"/>
    <col min="6914" max="6914" width="11.625" style="94" bestFit="1" customWidth="1"/>
    <col min="6915" max="6915" width="4.625" style="94" bestFit="1" customWidth="1"/>
    <col min="6916" max="6916" width="4.125" style="94" bestFit="1" customWidth="1"/>
    <col min="6917" max="6917" width="4.875" style="94" bestFit="1" customWidth="1"/>
    <col min="6918" max="6918" width="4.375" style="94" bestFit="1" customWidth="1"/>
    <col min="6919" max="6919" width="4.5" style="94" bestFit="1" customWidth="1"/>
    <col min="6920" max="6920" width="6.625" style="94" bestFit="1" customWidth="1"/>
    <col min="6921" max="6921" width="4.125" style="94" bestFit="1" customWidth="1"/>
    <col min="6922" max="6923" width="4.625" style="94" bestFit="1" customWidth="1"/>
    <col min="6924" max="6924" width="5.375" style="94" bestFit="1" customWidth="1"/>
    <col min="6925" max="6925" width="6.625" style="94" bestFit="1" customWidth="1"/>
    <col min="6926" max="6926" width="3.375" style="94" bestFit="1" customWidth="1"/>
    <col min="6927" max="6927" width="4.625" style="94" bestFit="1" customWidth="1"/>
    <col min="6928" max="6928" width="4.125" style="94" bestFit="1" customWidth="1"/>
    <col min="6929" max="6929" width="3.375" style="94" bestFit="1" customWidth="1"/>
    <col min="6930" max="6930" width="6.625" style="94" bestFit="1" customWidth="1"/>
    <col min="6931" max="6932" width="4.125" style="94" bestFit="1" customWidth="1"/>
    <col min="6933" max="6933" width="3.375" style="94" bestFit="1" customWidth="1"/>
    <col min="6934" max="6934" width="4.125" style="94" bestFit="1" customWidth="1"/>
    <col min="6935" max="6935" width="6.625" style="94" bestFit="1" customWidth="1"/>
    <col min="6936" max="6938" width="5.375" style="94" bestFit="1" customWidth="1"/>
    <col min="6939" max="6939" width="4.5" style="94" bestFit="1" customWidth="1"/>
    <col min="6940" max="6940" width="3.5" style="94" bestFit="1" customWidth="1"/>
    <col min="6941" max="6942" width="4.125" style="94" bestFit="1" customWidth="1"/>
    <col min="6943" max="6944" width="3.375" style="94" bestFit="1" customWidth="1"/>
    <col min="6945" max="6945" width="4.5" style="94" bestFit="1" customWidth="1"/>
    <col min="6946" max="6946" width="4.5" style="94" customWidth="1"/>
    <col min="6947" max="6947" width="4.125" style="94" bestFit="1" customWidth="1"/>
    <col min="6948" max="6949" width="3.375" style="94" bestFit="1" customWidth="1"/>
    <col min="6950" max="6950" width="4.5" style="94" bestFit="1" customWidth="1"/>
    <col min="6951" max="6951" width="4.5" style="94" customWidth="1"/>
    <col min="6952" max="6952" width="4.125" style="94" bestFit="1" customWidth="1"/>
    <col min="6953" max="6954" width="3.375" style="94" bestFit="1" customWidth="1"/>
    <col min="6955" max="6955" width="3.25" style="94" bestFit="1" customWidth="1"/>
    <col min="6956" max="6956" width="6.125" style="94" bestFit="1" customWidth="1"/>
    <col min="6957" max="6958" width="4.125" style="94" bestFit="1" customWidth="1"/>
    <col min="6959" max="6959" width="3.5" style="94" bestFit="1" customWidth="1"/>
    <col min="6960" max="6960" width="5" style="94" bestFit="1" customWidth="1"/>
    <col min="6961" max="6964" width="4.25" style="94" bestFit="1" customWidth="1"/>
    <col min="6965" max="6965" width="5" style="94" bestFit="1" customWidth="1"/>
    <col min="6966" max="6966" width="9" style="94"/>
    <col min="6967" max="6967" width="6.625" style="94" bestFit="1" customWidth="1"/>
    <col min="6968" max="6970" width="5.5" style="94" bestFit="1" customWidth="1"/>
    <col min="6971" max="6971" width="4.625" style="94" bestFit="1" customWidth="1"/>
    <col min="6972" max="7168" width="9" style="94"/>
    <col min="7169" max="7169" width="3.5" style="94" bestFit="1" customWidth="1"/>
    <col min="7170" max="7170" width="11.625" style="94" bestFit="1" customWidth="1"/>
    <col min="7171" max="7171" width="4.625" style="94" bestFit="1" customWidth="1"/>
    <col min="7172" max="7172" width="4.125" style="94" bestFit="1" customWidth="1"/>
    <col min="7173" max="7173" width="4.875" style="94" bestFit="1" customWidth="1"/>
    <col min="7174" max="7174" width="4.375" style="94" bestFit="1" customWidth="1"/>
    <col min="7175" max="7175" width="4.5" style="94" bestFit="1" customWidth="1"/>
    <col min="7176" max="7176" width="6.625" style="94" bestFit="1" customWidth="1"/>
    <col min="7177" max="7177" width="4.125" style="94" bestFit="1" customWidth="1"/>
    <col min="7178" max="7179" width="4.625" style="94" bestFit="1" customWidth="1"/>
    <col min="7180" max="7180" width="5.375" style="94" bestFit="1" customWidth="1"/>
    <col min="7181" max="7181" width="6.625" style="94" bestFit="1" customWidth="1"/>
    <col min="7182" max="7182" width="3.375" style="94" bestFit="1" customWidth="1"/>
    <col min="7183" max="7183" width="4.625" style="94" bestFit="1" customWidth="1"/>
    <col min="7184" max="7184" width="4.125" style="94" bestFit="1" customWidth="1"/>
    <col min="7185" max="7185" width="3.375" style="94" bestFit="1" customWidth="1"/>
    <col min="7186" max="7186" width="6.625" style="94" bestFit="1" customWidth="1"/>
    <col min="7187" max="7188" width="4.125" style="94" bestFit="1" customWidth="1"/>
    <col min="7189" max="7189" width="3.375" style="94" bestFit="1" customWidth="1"/>
    <col min="7190" max="7190" width="4.125" style="94" bestFit="1" customWidth="1"/>
    <col min="7191" max="7191" width="6.625" style="94" bestFit="1" customWidth="1"/>
    <col min="7192" max="7194" width="5.375" style="94" bestFit="1" customWidth="1"/>
    <col min="7195" max="7195" width="4.5" style="94" bestFit="1" customWidth="1"/>
    <col min="7196" max="7196" width="3.5" style="94" bestFit="1" customWidth="1"/>
    <col min="7197" max="7198" width="4.125" style="94" bestFit="1" customWidth="1"/>
    <col min="7199" max="7200" width="3.375" style="94" bestFit="1" customWidth="1"/>
    <col min="7201" max="7201" width="4.5" style="94" bestFit="1" customWidth="1"/>
    <col min="7202" max="7202" width="4.5" style="94" customWidth="1"/>
    <col min="7203" max="7203" width="4.125" style="94" bestFit="1" customWidth="1"/>
    <col min="7204" max="7205" width="3.375" style="94" bestFit="1" customWidth="1"/>
    <col min="7206" max="7206" width="4.5" style="94" bestFit="1" customWidth="1"/>
    <col min="7207" max="7207" width="4.5" style="94" customWidth="1"/>
    <col min="7208" max="7208" width="4.125" style="94" bestFit="1" customWidth="1"/>
    <col min="7209" max="7210" width="3.375" style="94" bestFit="1" customWidth="1"/>
    <col min="7211" max="7211" width="3.25" style="94" bestFit="1" customWidth="1"/>
    <col min="7212" max="7212" width="6.125" style="94" bestFit="1" customWidth="1"/>
    <col min="7213" max="7214" width="4.125" style="94" bestFit="1" customWidth="1"/>
    <col min="7215" max="7215" width="3.5" style="94" bestFit="1" customWidth="1"/>
    <col min="7216" max="7216" width="5" style="94" bestFit="1" customWidth="1"/>
    <col min="7217" max="7220" width="4.25" style="94" bestFit="1" customWidth="1"/>
    <col min="7221" max="7221" width="5" style="94" bestFit="1" customWidth="1"/>
    <col min="7222" max="7222" width="9" style="94"/>
    <col min="7223" max="7223" width="6.625" style="94" bestFit="1" customWidth="1"/>
    <col min="7224" max="7226" width="5.5" style="94" bestFit="1" customWidth="1"/>
    <col min="7227" max="7227" width="4.625" style="94" bestFit="1" customWidth="1"/>
    <col min="7228" max="7424" width="9" style="94"/>
    <col min="7425" max="7425" width="3.5" style="94" bestFit="1" customWidth="1"/>
    <col min="7426" max="7426" width="11.625" style="94" bestFit="1" customWidth="1"/>
    <col min="7427" max="7427" width="4.625" style="94" bestFit="1" customWidth="1"/>
    <col min="7428" max="7428" width="4.125" style="94" bestFit="1" customWidth="1"/>
    <col min="7429" max="7429" width="4.875" style="94" bestFit="1" customWidth="1"/>
    <col min="7430" max="7430" width="4.375" style="94" bestFit="1" customWidth="1"/>
    <col min="7431" max="7431" width="4.5" style="94" bestFit="1" customWidth="1"/>
    <col min="7432" max="7432" width="6.625" style="94" bestFit="1" customWidth="1"/>
    <col min="7433" max="7433" width="4.125" style="94" bestFit="1" customWidth="1"/>
    <col min="7434" max="7435" width="4.625" style="94" bestFit="1" customWidth="1"/>
    <col min="7436" max="7436" width="5.375" style="94" bestFit="1" customWidth="1"/>
    <col min="7437" max="7437" width="6.625" style="94" bestFit="1" customWidth="1"/>
    <col min="7438" max="7438" width="3.375" style="94" bestFit="1" customWidth="1"/>
    <col min="7439" max="7439" width="4.625" style="94" bestFit="1" customWidth="1"/>
    <col min="7440" max="7440" width="4.125" style="94" bestFit="1" customWidth="1"/>
    <col min="7441" max="7441" width="3.375" style="94" bestFit="1" customWidth="1"/>
    <col min="7442" max="7442" width="6.625" style="94" bestFit="1" customWidth="1"/>
    <col min="7443" max="7444" width="4.125" style="94" bestFit="1" customWidth="1"/>
    <col min="7445" max="7445" width="3.375" style="94" bestFit="1" customWidth="1"/>
    <col min="7446" max="7446" width="4.125" style="94" bestFit="1" customWidth="1"/>
    <col min="7447" max="7447" width="6.625" style="94" bestFit="1" customWidth="1"/>
    <col min="7448" max="7450" width="5.375" style="94" bestFit="1" customWidth="1"/>
    <col min="7451" max="7451" width="4.5" style="94" bestFit="1" customWidth="1"/>
    <col min="7452" max="7452" width="3.5" style="94" bestFit="1" customWidth="1"/>
    <col min="7453" max="7454" width="4.125" style="94" bestFit="1" customWidth="1"/>
    <col min="7455" max="7456" width="3.375" style="94" bestFit="1" customWidth="1"/>
    <col min="7457" max="7457" width="4.5" style="94" bestFit="1" customWidth="1"/>
    <col min="7458" max="7458" width="4.5" style="94" customWidth="1"/>
    <col min="7459" max="7459" width="4.125" style="94" bestFit="1" customWidth="1"/>
    <col min="7460" max="7461" width="3.375" style="94" bestFit="1" customWidth="1"/>
    <col min="7462" max="7462" width="4.5" style="94" bestFit="1" customWidth="1"/>
    <col min="7463" max="7463" width="4.5" style="94" customWidth="1"/>
    <col min="7464" max="7464" width="4.125" style="94" bestFit="1" customWidth="1"/>
    <col min="7465" max="7466" width="3.375" style="94" bestFit="1" customWidth="1"/>
    <col min="7467" max="7467" width="3.25" style="94" bestFit="1" customWidth="1"/>
    <col min="7468" max="7468" width="6.125" style="94" bestFit="1" customWidth="1"/>
    <col min="7469" max="7470" width="4.125" style="94" bestFit="1" customWidth="1"/>
    <col min="7471" max="7471" width="3.5" style="94" bestFit="1" customWidth="1"/>
    <col min="7472" max="7472" width="5" style="94" bestFit="1" customWidth="1"/>
    <col min="7473" max="7476" width="4.25" style="94" bestFit="1" customWidth="1"/>
    <col min="7477" max="7477" width="5" style="94" bestFit="1" customWidth="1"/>
    <col min="7478" max="7478" width="9" style="94"/>
    <col min="7479" max="7479" width="6.625" style="94" bestFit="1" customWidth="1"/>
    <col min="7480" max="7482" width="5.5" style="94" bestFit="1" customWidth="1"/>
    <col min="7483" max="7483" width="4.625" style="94" bestFit="1" customWidth="1"/>
    <col min="7484" max="7680" width="9" style="94"/>
    <col min="7681" max="7681" width="3.5" style="94" bestFit="1" customWidth="1"/>
    <col min="7682" max="7682" width="11.625" style="94" bestFit="1" customWidth="1"/>
    <col min="7683" max="7683" width="4.625" style="94" bestFit="1" customWidth="1"/>
    <col min="7684" max="7684" width="4.125" style="94" bestFit="1" customWidth="1"/>
    <col min="7685" max="7685" width="4.875" style="94" bestFit="1" customWidth="1"/>
    <col min="7686" max="7686" width="4.375" style="94" bestFit="1" customWidth="1"/>
    <col min="7687" max="7687" width="4.5" style="94" bestFit="1" customWidth="1"/>
    <col min="7688" max="7688" width="6.625" style="94" bestFit="1" customWidth="1"/>
    <col min="7689" max="7689" width="4.125" style="94" bestFit="1" customWidth="1"/>
    <col min="7690" max="7691" width="4.625" style="94" bestFit="1" customWidth="1"/>
    <col min="7692" max="7692" width="5.375" style="94" bestFit="1" customWidth="1"/>
    <col min="7693" max="7693" width="6.625" style="94" bestFit="1" customWidth="1"/>
    <col min="7694" max="7694" width="3.375" style="94" bestFit="1" customWidth="1"/>
    <col min="7695" max="7695" width="4.625" style="94" bestFit="1" customWidth="1"/>
    <col min="7696" max="7696" width="4.125" style="94" bestFit="1" customWidth="1"/>
    <col min="7697" max="7697" width="3.375" style="94" bestFit="1" customWidth="1"/>
    <col min="7698" max="7698" width="6.625" style="94" bestFit="1" customWidth="1"/>
    <col min="7699" max="7700" width="4.125" style="94" bestFit="1" customWidth="1"/>
    <col min="7701" max="7701" width="3.375" style="94" bestFit="1" customWidth="1"/>
    <col min="7702" max="7702" width="4.125" style="94" bestFit="1" customWidth="1"/>
    <col min="7703" max="7703" width="6.625" style="94" bestFit="1" customWidth="1"/>
    <col min="7704" max="7706" width="5.375" style="94" bestFit="1" customWidth="1"/>
    <col min="7707" max="7707" width="4.5" style="94" bestFit="1" customWidth="1"/>
    <col min="7708" max="7708" width="3.5" style="94" bestFit="1" customWidth="1"/>
    <col min="7709" max="7710" width="4.125" style="94" bestFit="1" customWidth="1"/>
    <col min="7711" max="7712" width="3.375" style="94" bestFit="1" customWidth="1"/>
    <col min="7713" max="7713" width="4.5" style="94" bestFit="1" customWidth="1"/>
    <col min="7714" max="7714" width="4.5" style="94" customWidth="1"/>
    <col min="7715" max="7715" width="4.125" style="94" bestFit="1" customWidth="1"/>
    <col min="7716" max="7717" width="3.375" style="94" bestFit="1" customWidth="1"/>
    <col min="7718" max="7718" width="4.5" style="94" bestFit="1" customWidth="1"/>
    <col min="7719" max="7719" width="4.5" style="94" customWidth="1"/>
    <col min="7720" max="7720" width="4.125" style="94" bestFit="1" customWidth="1"/>
    <col min="7721" max="7722" width="3.375" style="94" bestFit="1" customWidth="1"/>
    <col min="7723" max="7723" width="3.25" style="94" bestFit="1" customWidth="1"/>
    <col min="7724" max="7724" width="6.125" style="94" bestFit="1" customWidth="1"/>
    <col min="7725" max="7726" width="4.125" style="94" bestFit="1" customWidth="1"/>
    <col min="7727" max="7727" width="3.5" style="94" bestFit="1" customWidth="1"/>
    <col min="7728" max="7728" width="5" style="94" bestFit="1" customWidth="1"/>
    <col min="7729" max="7732" width="4.25" style="94" bestFit="1" customWidth="1"/>
    <col min="7733" max="7733" width="5" style="94" bestFit="1" customWidth="1"/>
    <col min="7734" max="7734" width="9" style="94"/>
    <col min="7735" max="7735" width="6.625" style="94" bestFit="1" customWidth="1"/>
    <col min="7736" max="7738" width="5.5" style="94" bestFit="1" customWidth="1"/>
    <col min="7739" max="7739" width="4.625" style="94" bestFit="1" customWidth="1"/>
    <col min="7740" max="7936" width="9" style="94"/>
    <col min="7937" max="7937" width="3.5" style="94" bestFit="1" customWidth="1"/>
    <col min="7938" max="7938" width="11.625" style="94" bestFit="1" customWidth="1"/>
    <col min="7939" max="7939" width="4.625" style="94" bestFit="1" customWidth="1"/>
    <col min="7940" max="7940" width="4.125" style="94" bestFit="1" customWidth="1"/>
    <col min="7941" max="7941" width="4.875" style="94" bestFit="1" customWidth="1"/>
    <col min="7942" max="7942" width="4.375" style="94" bestFit="1" customWidth="1"/>
    <col min="7943" max="7943" width="4.5" style="94" bestFit="1" customWidth="1"/>
    <col min="7944" max="7944" width="6.625" style="94" bestFit="1" customWidth="1"/>
    <col min="7945" max="7945" width="4.125" style="94" bestFit="1" customWidth="1"/>
    <col min="7946" max="7947" width="4.625" style="94" bestFit="1" customWidth="1"/>
    <col min="7948" max="7948" width="5.375" style="94" bestFit="1" customWidth="1"/>
    <col min="7949" max="7949" width="6.625" style="94" bestFit="1" customWidth="1"/>
    <col min="7950" max="7950" width="3.375" style="94" bestFit="1" customWidth="1"/>
    <col min="7951" max="7951" width="4.625" style="94" bestFit="1" customWidth="1"/>
    <col min="7952" max="7952" width="4.125" style="94" bestFit="1" customWidth="1"/>
    <col min="7953" max="7953" width="3.375" style="94" bestFit="1" customWidth="1"/>
    <col min="7954" max="7954" width="6.625" style="94" bestFit="1" customWidth="1"/>
    <col min="7955" max="7956" width="4.125" style="94" bestFit="1" customWidth="1"/>
    <col min="7957" max="7957" width="3.375" style="94" bestFit="1" customWidth="1"/>
    <col min="7958" max="7958" width="4.125" style="94" bestFit="1" customWidth="1"/>
    <col min="7959" max="7959" width="6.625" style="94" bestFit="1" customWidth="1"/>
    <col min="7960" max="7962" width="5.375" style="94" bestFit="1" customWidth="1"/>
    <col min="7963" max="7963" width="4.5" style="94" bestFit="1" customWidth="1"/>
    <col min="7964" max="7964" width="3.5" style="94" bestFit="1" customWidth="1"/>
    <col min="7965" max="7966" width="4.125" style="94" bestFit="1" customWidth="1"/>
    <col min="7967" max="7968" width="3.375" style="94" bestFit="1" customWidth="1"/>
    <col min="7969" max="7969" width="4.5" style="94" bestFit="1" customWidth="1"/>
    <col min="7970" max="7970" width="4.5" style="94" customWidth="1"/>
    <col min="7971" max="7971" width="4.125" style="94" bestFit="1" customWidth="1"/>
    <col min="7972" max="7973" width="3.375" style="94" bestFit="1" customWidth="1"/>
    <col min="7974" max="7974" width="4.5" style="94" bestFit="1" customWidth="1"/>
    <col min="7975" max="7975" width="4.5" style="94" customWidth="1"/>
    <col min="7976" max="7976" width="4.125" style="94" bestFit="1" customWidth="1"/>
    <col min="7977" max="7978" width="3.375" style="94" bestFit="1" customWidth="1"/>
    <col min="7979" max="7979" width="3.25" style="94" bestFit="1" customWidth="1"/>
    <col min="7980" max="7980" width="6.125" style="94" bestFit="1" customWidth="1"/>
    <col min="7981" max="7982" width="4.125" style="94" bestFit="1" customWidth="1"/>
    <col min="7983" max="7983" width="3.5" style="94" bestFit="1" customWidth="1"/>
    <col min="7984" max="7984" width="5" style="94" bestFit="1" customWidth="1"/>
    <col min="7985" max="7988" width="4.25" style="94" bestFit="1" customWidth="1"/>
    <col min="7989" max="7989" width="5" style="94" bestFit="1" customWidth="1"/>
    <col min="7990" max="7990" width="9" style="94"/>
    <col min="7991" max="7991" width="6.625" style="94" bestFit="1" customWidth="1"/>
    <col min="7992" max="7994" width="5.5" style="94" bestFit="1" customWidth="1"/>
    <col min="7995" max="7995" width="4.625" style="94" bestFit="1" customWidth="1"/>
    <col min="7996" max="8192" width="9" style="94"/>
    <col min="8193" max="8193" width="3.5" style="94" bestFit="1" customWidth="1"/>
    <col min="8194" max="8194" width="11.625" style="94" bestFit="1" customWidth="1"/>
    <col min="8195" max="8195" width="4.625" style="94" bestFit="1" customWidth="1"/>
    <col min="8196" max="8196" width="4.125" style="94" bestFit="1" customWidth="1"/>
    <col min="8197" max="8197" width="4.875" style="94" bestFit="1" customWidth="1"/>
    <col min="8198" max="8198" width="4.375" style="94" bestFit="1" customWidth="1"/>
    <col min="8199" max="8199" width="4.5" style="94" bestFit="1" customWidth="1"/>
    <col min="8200" max="8200" width="6.625" style="94" bestFit="1" customWidth="1"/>
    <col min="8201" max="8201" width="4.125" style="94" bestFit="1" customWidth="1"/>
    <col min="8202" max="8203" width="4.625" style="94" bestFit="1" customWidth="1"/>
    <col min="8204" max="8204" width="5.375" style="94" bestFit="1" customWidth="1"/>
    <col min="8205" max="8205" width="6.625" style="94" bestFit="1" customWidth="1"/>
    <col min="8206" max="8206" width="3.375" style="94" bestFit="1" customWidth="1"/>
    <col min="8207" max="8207" width="4.625" style="94" bestFit="1" customWidth="1"/>
    <col min="8208" max="8208" width="4.125" style="94" bestFit="1" customWidth="1"/>
    <col min="8209" max="8209" width="3.375" style="94" bestFit="1" customWidth="1"/>
    <col min="8210" max="8210" width="6.625" style="94" bestFit="1" customWidth="1"/>
    <col min="8211" max="8212" width="4.125" style="94" bestFit="1" customWidth="1"/>
    <col min="8213" max="8213" width="3.375" style="94" bestFit="1" customWidth="1"/>
    <col min="8214" max="8214" width="4.125" style="94" bestFit="1" customWidth="1"/>
    <col min="8215" max="8215" width="6.625" style="94" bestFit="1" customWidth="1"/>
    <col min="8216" max="8218" width="5.375" style="94" bestFit="1" customWidth="1"/>
    <col min="8219" max="8219" width="4.5" style="94" bestFit="1" customWidth="1"/>
    <col min="8220" max="8220" width="3.5" style="94" bestFit="1" customWidth="1"/>
    <col min="8221" max="8222" width="4.125" style="94" bestFit="1" customWidth="1"/>
    <col min="8223" max="8224" width="3.375" style="94" bestFit="1" customWidth="1"/>
    <col min="8225" max="8225" width="4.5" style="94" bestFit="1" customWidth="1"/>
    <col min="8226" max="8226" width="4.5" style="94" customWidth="1"/>
    <col min="8227" max="8227" width="4.125" style="94" bestFit="1" customWidth="1"/>
    <col min="8228" max="8229" width="3.375" style="94" bestFit="1" customWidth="1"/>
    <col min="8230" max="8230" width="4.5" style="94" bestFit="1" customWidth="1"/>
    <col min="8231" max="8231" width="4.5" style="94" customWidth="1"/>
    <col min="8232" max="8232" width="4.125" style="94" bestFit="1" customWidth="1"/>
    <col min="8233" max="8234" width="3.375" style="94" bestFit="1" customWidth="1"/>
    <col min="8235" max="8235" width="3.25" style="94" bestFit="1" customWidth="1"/>
    <col min="8236" max="8236" width="6.125" style="94" bestFit="1" customWidth="1"/>
    <col min="8237" max="8238" width="4.125" style="94" bestFit="1" customWidth="1"/>
    <col min="8239" max="8239" width="3.5" style="94" bestFit="1" customWidth="1"/>
    <col min="8240" max="8240" width="5" style="94" bestFit="1" customWidth="1"/>
    <col min="8241" max="8244" width="4.25" style="94" bestFit="1" customWidth="1"/>
    <col min="8245" max="8245" width="5" style="94" bestFit="1" customWidth="1"/>
    <col min="8246" max="8246" width="9" style="94"/>
    <col min="8247" max="8247" width="6.625" style="94" bestFit="1" customWidth="1"/>
    <col min="8248" max="8250" width="5.5" style="94" bestFit="1" customWidth="1"/>
    <col min="8251" max="8251" width="4.625" style="94" bestFit="1" customWidth="1"/>
    <col min="8252" max="8448" width="9" style="94"/>
    <col min="8449" max="8449" width="3.5" style="94" bestFit="1" customWidth="1"/>
    <col min="8450" max="8450" width="11.625" style="94" bestFit="1" customWidth="1"/>
    <col min="8451" max="8451" width="4.625" style="94" bestFit="1" customWidth="1"/>
    <col min="8452" max="8452" width="4.125" style="94" bestFit="1" customWidth="1"/>
    <col min="8453" max="8453" width="4.875" style="94" bestFit="1" customWidth="1"/>
    <col min="8454" max="8454" width="4.375" style="94" bestFit="1" customWidth="1"/>
    <col min="8455" max="8455" width="4.5" style="94" bestFit="1" customWidth="1"/>
    <col min="8456" max="8456" width="6.625" style="94" bestFit="1" customWidth="1"/>
    <col min="8457" max="8457" width="4.125" style="94" bestFit="1" customWidth="1"/>
    <col min="8458" max="8459" width="4.625" style="94" bestFit="1" customWidth="1"/>
    <col min="8460" max="8460" width="5.375" style="94" bestFit="1" customWidth="1"/>
    <col min="8461" max="8461" width="6.625" style="94" bestFit="1" customWidth="1"/>
    <col min="8462" max="8462" width="3.375" style="94" bestFit="1" customWidth="1"/>
    <col min="8463" max="8463" width="4.625" style="94" bestFit="1" customWidth="1"/>
    <col min="8464" max="8464" width="4.125" style="94" bestFit="1" customWidth="1"/>
    <col min="8465" max="8465" width="3.375" style="94" bestFit="1" customWidth="1"/>
    <col min="8466" max="8466" width="6.625" style="94" bestFit="1" customWidth="1"/>
    <col min="8467" max="8468" width="4.125" style="94" bestFit="1" customWidth="1"/>
    <col min="8469" max="8469" width="3.375" style="94" bestFit="1" customWidth="1"/>
    <col min="8470" max="8470" width="4.125" style="94" bestFit="1" customWidth="1"/>
    <col min="8471" max="8471" width="6.625" style="94" bestFit="1" customWidth="1"/>
    <col min="8472" max="8474" width="5.375" style="94" bestFit="1" customWidth="1"/>
    <col min="8475" max="8475" width="4.5" style="94" bestFit="1" customWidth="1"/>
    <col min="8476" max="8476" width="3.5" style="94" bestFit="1" customWidth="1"/>
    <col min="8477" max="8478" width="4.125" style="94" bestFit="1" customWidth="1"/>
    <col min="8479" max="8480" width="3.375" style="94" bestFit="1" customWidth="1"/>
    <col min="8481" max="8481" width="4.5" style="94" bestFit="1" customWidth="1"/>
    <col min="8482" max="8482" width="4.5" style="94" customWidth="1"/>
    <col min="8483" max="8483" width="4.125" style="94" bestFit="1" customWidth="1"/>
    <col min="8484" max="8485" width="3.375" style="94" bestFit="1" customWidth="1"/>
    <col min="8486" max="8486" width="4.5" style="94" bestFit="1" customWidth="1"/>
    <col min="8487" max="8487" width="4.5" style="94" customWidth="1"/>
    <col min="8488" max="8488" width="4.125" style="94" bestFit="1" customWidth="1"/>
    <col min="8489" max="8490" width="3.375" style="94" bestFit="1" customWidth="1"/>
    <col min="8491" max="8491" width="3.25" style="94" bestFit="1" customWidth="1"/>
    <col min="8492" max="8492" width="6.125" style="94" bestFit="1" customWidth="1"/>
    <col min="8493" max="8494" width="4.125" style="94" bestFit="1" customWidth="1"/>
    <col min="8495" max="8495" width="3.5" style="94" bestFit="1" customWidth="1"/>
    <col min="8496" max="8496" width="5" style="94" bestFit="1" customWidth="1"/>
    <col min="8497" max="8500" width="4.25" style="94" bestFit="1" customWidth="1"/>
    <col min="8501" max="8501" width="5" style="94" bestFit="1" customWidth="1"/>
    <col min="8502" max="8502" width="9" style="94"/>
    <col min="8503" max="8503" width="6.625" style="94" bestFit="1" customWidth="1"/>
    <col min="8504" max="8506" width="5.5" style="94" bestFit="1" customWidth="1"/>
    <col min="8507" max="8507" width="4.625" style="94" bestFit="1" customWidth="1"/>
    <col min="8508" max="8704" width="9" style="94"/>
    <col min="8705" max="8705" width="3.5" style="94" bestFit="1" customWidth="1"/>
    <col min="8706" max="8706" width="11.625" style="94" bestFit="1" customWidth="1"/>
    <col min="8707" max="8707" width="4.625" style="94" bestFit="1" customWidth="1"/>
    <col min="8708" max="8708" width="4.125" style="94" bestFit="1" customWidth="1"/>
    <col min="8709" max="8709" width="4.875" style="94" bestFit="1" customWidth="1"/>
    <col min="8710" max="8710" width="4.375" style="94" bestFit="1" customWidth="1"/>
    <col min="8711" max="8711" width="4.5" style="94" bestFit="1" customWidth="1"/>
    <col min="8712" max="8712" width="6.625" style="94" bestFit="1" customWidth="1"/>
    <col min="8713" max="8713" width="4.125" style="94" bestFit="1" customWidth="1"/>
    <col min="8714" max="8715" width="4.625" style="94" bestFit="1" customWidth="1"/>
    <col min="8716" max="8716" width="5.375" style="94" bestFit="1" customWidth="1"/>
    <col min="8717" max="8717" width="6.625" style="94" bestFit="1" customWidth="1"/>
    <col min="8718" max="8718" width="3.375" style="94" bestFit="1" customWidth="1"/>
    <col min="8719" max="8719" width="4.625" style="94" bestFit="1" customWidth="1"/>
    <col min="8720" max="8720" width="4.125" style="94" bestFit="1" customWidth="1"/>
    <col min="8721" max="8721" width="3.375" style="94" bestFit="1" customWidth="1"/>
    <col min="8722" max="8722" width="6.625" style="94" bestFit="1" customWidth="1"/>
    <col min="8723" max="8724" width="4.125" style="94" bestFit="1" customWidth="1"/>
    <col min="8725" max="8725" width="3.375" style="94" bestFit="1" customWidth="1"/>
    <col min="8726" max="8726" width="4.125" style="94" bestFit="1" customWidth="1"/>
    <col min="8727" max="8727" width="6.625" style="94" bestFit="1" customWidth="1"/>
    <col min="8728" max="8730" width="5.375" style="94" bestFit="1" customWidth="1"/>
    <col min="8731" max="8731" width="4.5" style="94" bestFit="1" customWidth="1"/>
    <col min="8732" max="8732" width="3.5" style="94" bestFit="1" customWidth="1"/>
    <col min="8733" max="8734" width="4.125" style="94" bestFit="1" customWidth="1"/>
    <col min="8735" max="8736" width="3.375" style="94" bestFit="1" customWidth="1"/>
    <col min="8737" max="8737" width="4.5" style="94" bestFit="1" customWidth="1"/>
    <col min="8738" max="8738" width="4.5" style="94" customWidth="1"/>
    <col min="8739" max="8739" width="4.125" style="94" bestFit="1" customWidth="1"/>
    <col min="8740" max="8741" width="3.375" style="94" bestFit="1" customWidth="1"/>
    <col min="8742" max="8742" width="4.5" style="94" bestFit="1" customWidth="1"/>
    <col min="8743" max="8743" width="4.5" style="94" customWidth="1"/>
    <col min="8744" max="8744" width="4.125" style="94" bestFit="1" customWidth="1"/>
    <col min="8745" max="8746" width="3.375" style="94" bestFit="1" customWidth="1"/>
    <col min="8747" max="8747" width="3.25" style="94" bestFit="1" customWidth="1"/>
    <col min="8748" max="8748" width="6.125" style="94" bestFit="1" customWidth="1"/>
    <col min="8749" max="8750" width="4.125" style="94" bestFit="1" customWidth="1"/>
    <col min="8751" max="8751" width="3.5" style="94" bestFit="1" customWidth="1"/>
    <col min="8752" max="8752" width="5" style="94" bestFit="1" customWidth="1"/>
    <col min="8753" max="8756" width="4.25" style="94" bestFit="1" customWidth="1"/>
    <col min="8757" max="8757" width="5" style="94" bestFit="1" customWidth="1"/>
    <col min="8758" max="8758" width="9" style="94"/>
    <col min="8759" max="8759" width="6.625" style="94" bestFit="1" customWidth="1"/>
    <col min="8760" max="8762" width="5.5" style="94" bestFit="1" customWidth="1"/>
    <col min="8763" max="8763" width="4.625" style="94" bestFit="1" customWidth="1"/>
    <col min="8764" max="8960" width="9" style="94"/>
    <col min="8961" max="8961" width="3.5" style="94" bestFit="1" customWidth="1"/>
    <col min="8962" max="8962" width="11.625" style="94" bestFit="1" customWidth="1"/>
    <col min="8963" max="8963" width="4.625" style="94" bestFit="1" customWidth="1"/>
    <col min="8964" max="8964" width="4.125" style="94" bestFit="1" customWidth="1"/>
    <col min="8965" max="8965" width="4.875" style="94" bestFit="1" customWidth="1"/>
    <col min="8966" max="8966" width="4.375" style="94" bestFit="1" customWidth="1"/>
    <col min="8967" max="8967" width="4.5" style="94" bestFit="1" customWidth="1"/>
    <col min="8968" max="8968" width="6.625" style="94" bestFit="1" customWidth="1"/>
    <col min="8969" max="8969" width="4.125" style="94" bestFit="1" customWidth="1"/>
    <col min="8970" max="8971" width="4.625" style="94" bestFit="1" customWidth="1"/>
    <col min="8972" max="8972" width="5.375" style="94" bestFit="1" customWidth="1"/>
    <col min="8973" max="8973" width="6.625" style="94" bestFit="1" customWidth="1"/>
    <col min="8974" max="8974" width="3.375" style="94" bestFit="1" customWidth="1"/>
    <col min="8975" max="8975" width="4.625" style="94" bestFit="1" customWidth="1"/>
    <col min="8976" max="8976" width="4.125" style="94" bestFit="1" customWidth="1"/>
    <col min="8977" max="8977" width="3.375" style="94" bestFit="1" customWidth="1"/>
    <col min="8978" max="8978" width="6.625" style="94" bestFit="1" customWidth="1"/>
    <col min="8979" max="8980" width="4.125" style="94" bestFit="1" customWidth="1"/>
    <col min="8981" max="8981" width="3.375" style="94" bestFit="1" customWidth="1"/>
    <col min="8982" max="8982" width="4.125" style="94" bestFit="1" customWidth="1"/>
    <col min="8983" max="8983" width="6.625" style="94" bestFit="1" customWidth="1"/>
    <col min="8984" max="8986" width="5.375" style="94" bestFit="1" customWidth="1"/>
    <col min="8987" max="8987" width="4.5" style="94" bestFit="1" customWidth="1"/>
    <col min="8988" max="8988" width="3.5" style="94" bestFit="1" customWidth="1"/>
    <col min="8989" max="8990" width="4.125" style="94" bestFit="1" customWidth="1"/>
    <col min="8991" max="8992" width="3.375" style="94" bestFit="1" customWidth="1"/>
    <col min="8993" max="8993" width="4.5" style="94" bestFit="1" customWidth="1"/>
    <col min="8994" max="8994" width="4.5" style="94" customWidth="1"/>
    <col min="8995" max="8995" width="4.125" style="94" bestFit="1" customWidth="1"/>
    <col min="8996" max="8997" width="3.375" style="94" bestFit="1" customWidth="1"/>
    <col min="8998" max="8998" width="4.5" style="94" bestFit="1" customWidth="1"/>
    <col min="8999" max="8999" width="4.5" style="94" customWidth="1"/>
    <col min="9000" max="9000" width="4.125" style="94" bestFit="1" customWidth="1"/>
    <col min="9001" max="9002" width="3.375" style="94" bestFit="1" customWidth="1"/>
    <col min="9003" max="9003" width="3.25" style="94" bestFit="1" customWidth="1"/>
    <col min="9004" max="9004" width="6.125" style="94" bestFit="1" customWidth="1"/>
    <col min="9005" max="9006" width="4.125" style="94" bestFit="1" customWidth="1"/>
    <col min="9007" max="9007" width="3.5" style="94" bestFit="1" customWidth="1"/>
    <col min="9008" max="9008" width="5" style="94" bestFit="1" customWidth="1"/>
    <col min="9009" max="9012" width="4.25" style="94" bestFit="1" customWidth="1"/>
    <col min="9013" max="9013" width="5" style="94" bestFit="1" customWidth="1"/>
    <col min="9014" max="9014" width="9" style="94"/>
    <col min="9015" max="9015" width="6.625" style="94" bestFit="1" customWidth="1"/>
    <col min="9016" max="9018" width="5.5" style="94" bestFit="1" customWidth="1"/>
    <col min="9019" max="9019" width="4.625" style="94" bestFit="1" customWidth="1"/>
    <col min="9020" max="9216" width="9" style="94"/>
    <col min="9217" max="9217" width="3.5" style="94" bestFit="1" customWidth="1"/>
    <col min="9218" max="9218" width="11.625" style="94" bestFit="1" customWidth="1"/>
    <col min="9219" max="9219" width="4.625" style="94" bestFit="1" customWidth="1"/>
    <col min="9220" max="9220" width="4.125" style="94" bestFit="1" customWidth="1"/>
    <col min="9221" max="9221" width="4.875" style="94" bestFit="1" customWidth="1"/>
    <col min="9222" max="9222" width="4.375" style="94" bestFit="1" customWidth="1"/>
    <col min="9223" max="9223" width="4.5" style="94" bestFit="1" customWidth="1"/>
    <col min="9224" max="9224" width="6.625" style="94" bestFit="1" customWidth="1"/>
    <col min="9225" max="9225" width="4.125" style="94" bestFit="1" customWidth="1"/>
    <col min="9226" max="9227" width="4.625" style="94" bestFit="1" customWidth="1"/>
    <col min="9228" max="9228" width="5.375" style="94" bestFit="1" customWidth="1"/>
    <col min="9229" max="9229" width="6.625" style="94" bestFit="1" customWidth="1"/>
    <col min="9230" max="9230" width="3.375" style="94" bestFit="1" customWidth="1"/>
    <col min="9231" max="9231" width="4.625" style="94" bestFit="1" customWidth="1"/>
    <col min="9232" max="9232" width="4.125" style="94" bestFit="1" customWidth="1"/>
    <col min="9233" max="9233" width="3.375" style="94" bestFit="1" customWidth="1"/>
    <col min="9234" max="9234" width="6.625" style="94" bestFit="1" customWidth="1"/>
    <col min="9235" max="9236" width="4.125" style="94" bestFit="1" customWidth="1"/>
    <col min="9237" max="9237" width="3.375" style="94" bestFit="1" customWidth="1"/>
    <col min="9238" max="9238" width="4.125" style="94" bestFit="1" customWidth="1"/>
    <col min="9239" max="9239" width="6.625" style="94" bestFit="1" customWidth="1"/>
    <col min="9240" max="9242" width="5.375" style="94" bestFit="1" customWidth="1"/>
    <col min="9243" max="9243" width="4.5" style="94" bestFit="1" customWidth="1"/>
    <col min="9244" max="9244" width="3.5" style="94" bestFit="1" customWidth="1"/>
    <col min="9245" max="9246" width="4.125" style="94" bestFit="1" customWidth="1"/>
    <col min="9247" max="9248" width="3.375" style="94" bestFit="1" customWidth="1"/>
    <col min="9249" max="9249" width="4.5" style="94" bestFit="1" customWidth="1"/>
    <col min="9250" max="9250" width="4.5" style="94" customWidth="1"/>
    <col min="9251" max="9251" width="4.125" style="94" bestFit="1" customWidth="1"/>
    <col min="9252" max="9253" width="3.375" style="94" bestFit="1" customWidth="1"/>
    <col min="9254" max="9254" width="4.5" style="94" bestFit="1" customWidth="1"/>
    <col min="9255" max="9255" width="4.5" style="94" customWidth="1"/>
    <col min="9256" max="9256" width="4.125" style="94" bestFit="1" customWidth="1"/>
    <col min="9257" max="9258" width="3.375" style="94" bestFit="1" customWidth="1"/>
    <col min="9259" max="9259" width="3.25" style="94" bestFit="1" customWidth="1"/>
    <col min="9260" max="9260" width="6.125" style="94" bestFit="1" customWidth="1"/>
    <col min="9261" max="9262" width="4.125" style="94" bestFit="1" customWidth="1"/>
    <col min="9263" max="9263" width="3.5" style="94" bestFit="1" customWidth="1"/>
    <col min="9264" max="9264" width="5" style="94" bestFit="1" customWidth="1"/>
    <col min="9265" max="9268" width="4.25" style="94" bestFit="1" customWidth="1"/>
    <col min="9269" max="9269" width="5" style="94" bestFit="1" customWidth="1"/>
    <col min="9270" max="9270" width="9" style="94"/>
    <col min="9271" max="9271" width="6.625" style="94" bestFit="1" customWidth="1"/>
    <col min="9272" max="9274" width="5.5" style="94" bestFit="1" customWidth="1"/>
    <col min="9275" max="9275" width="4.625" style="94" bestFit="1" customWidth="1"/>
    <col min="9276" max="9472" width="9" style="94"/>
    <col min="9473" max="9473" width="3.5" style="94" bestFit="1" customWidth="1"/>
    <col min="9474" max="9474" width="11.625" style="94" bestFit="1" customWidth="1"/>
    <col min="9475" max="9475" width="4.625" style="94" bestFit="1" customWidth="1"/>
    <col min="9476" max="9476" width="4.125" style="94" bestFit="1" customWidth="1"/>
    <col min="9477" max="9477" width="4.875" style="94" bestFit="1" customWidth="1"/>
    <col min="9478" max="9478" width="4.375" style="94" bestFit="1" customWidth="1"/>
    <col min="9479" max="9479" width="4.5" style="94" bestFit="1" customWidth="1"/>
    <col min="9480" max="9480" width="6.625" style="94" bestFit="1" customWidth="1"/>
    <col min="9481" max="9481" width="4.125" style="94" bestFit="1" customWidth="1"/>
    <col min="9482" max="9483" width="4.625" style="94" bestFit="1" customWidth="1"/>
    <col min="9484" max="9484" width="5.375" style="94" bestFit="1" customWidth="1"/>
    <col min="9485" max="9485" width="6.625" style="94" bestFit="1" customWidth="1"/>
    <col min="9486" max="9486" width="3.375" style="94" bestFit="1" customWidth="1"/>
    <col min="9487" max="9487" width="4.625" style="94" bestFit="1" customWidth="1"/>
    <col min="9488" max="9488" width="4.125" style="94" bestFit="1" customWidth="1"/>
    <col min="9489" max="9489" width="3.375" style="94" bestFit="1" customWidth="1"/>
    <col min="9490" max="9490" width="6.625" style="94" bestFit="1" customWidth="1"/>
    <col min="9491" max="9492" width="4.125" style="94" bestFit="1" customWidth="1"/>
    <col min="9493" max="9493" width="3.375" style="94" bestFit="1" customWidth="1"/>
    <col min="9494" max="9494" width="4.125" style="94" bestFit="1" customWidth="1"/>
    <col min="9495" max="9495" width="6.625" style="94" bestFit="1" customWidth="1"/>
    <col min="9496" max="9498" width="5.375" style="94" bestFit="1" customWidth="1"/>
    <col min="9499" max="9499" width="4.5" style="94" bestFit="1" customWidth="1"/>
    <col min="9500" max="9500" width="3.5" style="94" bestFit="1" customWidth="1"/>
    <col min="9501" max="9502" width="4.125" style="94" bestFit="1" customWidth="1"/>
    <col min="9503" max="9504" width="3.375" style="94" bestFit="1" customWidth="1"/>
    <col min="9505" max="9505" width="4.5" style="94" bestFit="1" customWidth="1"/>
    <col min="9506" max="9506" width="4.5" style="94" customWidth="1"/>
    <col min="9507" max="9507" width="4.125" style="94" bestFit="1" customWidth="1"/>
    <col min="9508" max="9509" width="3.375" style="94" bestFit="1" customWidth="1"/>
    <col min="9510" max="9510" width="4.5" style="94" bestFit="1" customWidth="1"/>
    <col min="9511" max="9511" width="4.5" style="94" customWidth="1"/>
    <col min="9512" max="9512" width="4.125" style="94" bestFit="1" customWidth="1"/>
    <col min="9513" max="9514" width="3.375" style="94" bestFit="1" customWidth="1"/>
    <col min="9515" max="9515" width="3.25" style="94" bestFit="1" customWidth="1"/>
    <col min="9516" max="9516" width="6.125" style="94" bestFit="1" customWidth="1"/>
    <col min="9517" max="9518" width="4.125" style="94" bestFit="1" customWidth="1"/>
    <col min="9519" max="9519" width="3.5" style="94" bestFit="1" customWidth="1"/>
    <col min="9520" max="9520" width="5" style="94" bestFit="1" customWidth="1"/>
    <col min="9521" max="9524" width="4.25" style="94" bestFit="1" customWidth="1"/>
    <col min="9525" max="9525" width="5" style="94" bestFit="1" customWidth="1"/>
    <col min="9526" max="9526" width="9" style="94"/>
    <col min="9527" max="9527" width="6.625" style="94" bestFit="1" customWidth="1"/>
    <col min="9528" max="9530" width="5.5" style="94" bestFit="1" customWidth="1"/>
    <col min="9531" max="9531" width="4.625" style="94" bestFit="1" customWidth="1"/>
    <col min="9532" max="9728" width="9" style="94"/>
    <col min="9729" max="9729" width="3.5" style="94" bestFit="1" customWidth="1"/>
    <col min="9730" max="9730" width="11.625" style="94" bestFit="1" customWidth="1"/>
    <col min="9731" max="9731" width="4.625" style="94" bestFit="1" customWidth="1"/>
    <col min="9732" max="9732" width="4.125" style="94" bestFit="1" customWidth="1"/>
    <col min="9733" max="9733" width="4.875" style="94" bestFit="1" customWidth="1"/>
    <col min="9734" max="9734" width="4.375" style="94" bestFit="1" customWidth="1"/>
    <col min="9735" max="9735" width="4.5" style="94" bestFit="1" customWidth="1"/>
    <col min="9736" max="9736" width="6.625" style="94" bestFit="1" customWidth="1"/>
    <col min="9737" max="9737" width="4.125" style="94" bestFit="1" customWidth="1"/>
    <col min="9738" max="9739" width="4.625" style="94" bestFit="1" customWidth="1"/>
    <col min="9740" max="9740" width="5.375" style="94" bestFit="1" customWidth="1"/>
    <col min="9741" max="9741" width="6.625" style="94" bestFit="1" customWidth="1"/>
    <col min="9742" max="9742" width="3.375" style="94" bestFit="1" customWidth="1"/>
    <col min="9743" max="9743" width="4.625" style="94" bestFit="1" customWidth="1"/>
    <col min="9744" max="9744" width="4.125" style="94" bestFit="1" customWidth="1"/>
    <col min="9745" max="9745" width="3.375" style="94" bestFit="1" customWidth="1"/>
    <col min="9746" max="9746" width="6.625" style="94" bestFit="1" customWidth="1"/>
    <col min="9747" max="9748" width="4.125" style="94" bestFit="1" customWidth="1"/>
    <col min="9749" max="9749" width="3.375" style="94" bestFit="1" customWidth="1"/>
    <col min="9750" max="9750" width="4.125" style="94" bestFit="1" customWidth="1"/>
    <col min="9751" max="9751" width="6.625" style="94" bestFit="1" customWidth="1"/>
    <col min="9752" max="9754" width="5.375" style="94" bestFit="1" customWidth="1"/>
    <col min="9755" max="9755" width="4.5" style="94" bestFit="1" customWidth="1"/>
    <col min="9756" max="9756" width="3.5" style="94" bestFit="1" customWidth="1"/>
    <col min="9757" max="9758" width="4.125" style="94" bestFit="1" customWidth="1"/>
    <col min="9759" max="9760" width="3.375" style="94" bestFit="1" customWidth="1"/>
    <col min="9761" max="9761" width="4.5" style="94" bestFit="1" customWidth="1"/>
    <col min="9762" max="9762" width="4.5" style="94" customWidth="1"/>
    <col min="9763" max="9763" width="4.125" style="94" bestFit="1" customWidth="1"/>
    <col min="9764" max="9765" width="3.375" style="94" bestFit="1" customWidth="1"/>
    <col min="9766" max="9766" width="4.5" style="94" bestFit="1" customWidth="1"/>
    <col min="9767" max="9767" width="4.5" style="94" customWidth="1"/>
    <col min="9768" max="9768" width="4.125" style="94" bestFit="1" customWidth="1"/>
    <col min="9769" max="9770" width="3.375" style="94" bestFit="1" customWidth="1"/>
    <col min="9771" max="9771" width="3.25" style="94" bestFit="1" customWidth="1"/>
    <col min="9772" max="9772" width="6.125" style="94" bestFit="1" customWidth="1"/>
    <col min="9773" max="9774" width="4.125" style="94" bestFit="1" customWidth="1"/>
    <col min="9775" max="9775" width="3.5" style="94" bestFit="1" customWidth="1"/>
    <col min="9776" max="9776" width="5" style="94" bestFit="1" customWidth="1"/>
    <col min="9777" max="9780" width="4.25" style="94" bestFit="1" customWidth="1"/>
    <col min="9781" max="9781" width="5" style="94" bestFit="1" customWidth="1"/>
    <col min="9782" max="9782" width="9" style="94"/>
    <col min="9783" max="9783" width="6.625" style="94" bestFit="1" customWidth="1"/>
    <col min="9784" max="9786" width="5.5" style="94" bestFit="1" customWidth="1"/>
    <col min="9787" max="9787" width="4.625" style="94" bestFit="1" customWidth="1"/>
    <col min="9788" max="9984" width="9" style="94"/>
    <col min="9985" max="9985" width="3.5" style="94" bestFit="1" customWidth="1"/>
    <col min="9986" max="9986" width="11.625" style="94" bestFit="1" customWidth="1"/>
    <col min="9987" max="9987" width="4.625" style="94" bestFit="1" customWidth="1"/>
    <col min="9988" max="9988" width="4.125" style="94" bestFit="1" customWidth="1"/>
    <col min="9989" max="9989" width="4.875" style="94" bestFit="1" customWidth="1"/>
    <col min="9990" max="9990" width="4.375" style="94" bestFit="1" customWidth="1"/>
    <col min="9991" max="9991" width="4.5" style="94" bestFit="1" customWidth="1"/>
    <col min="9992" max="9992" width="6.625" style="94" bestFit="1" customWidth="1"/>
    <col min="9993" max="9993" width="4.125" style="94" bestFit="1" customWidth="1"/>
    <col min="9994" max="9995" width="4.625" style="94" bestFit="1" customWidth="1"/>
    <col min="9996" max="9996" width="5.375" style="94" bestFit="1" customWidth="1"/>
    <col min="9997" max="9997" width="6.625" style="94" bestFit="1" customWidth="1"/>
    <col min="9998" max="9998" width="3.375" style="94" bestFit="1" customWidth="1"/>
    <col min="9999" max="9999" width="4.625" style="94" bestFit="1" customWidth="1"/>
    <col min="10000" max="10000" width="4.125" style="94" bestFit="1" customWidth="1"/>
    <col min="10001" max="10001" width="3.375" style="94" bestFit="1" customWidth="1"/>
    <col min="10002" max="10002" width="6.625" style="94" bestFit="1" customWidth="1"/>
    <col min="10003" max="10004" width="4.125" style="94" bestFit="1" customWidth="1"/>
    <col min="10005" max="10005" width="3.375" style="94" bestFit="1" customWidth="1"/>
    <col min="10006" max="10006" width="4.125" style="94" bestFit="1" customWidth="1"/>
    <col min="10007" max="10007" width="6.625" style="94" bestFit="1" customWidth="1"/>
    <col min="10008" max="10010" width="5.375" style="94" bestFit="1" customWidth="1"/>
    <col min="10011" max="10011" width="4.5" style="94" bestFit="1" customWidth="1"/>
    <col min="10012" max="10012" width="3.5" style="94" bestFit="1" customWidth="1"/>
    <col min="10013" max="10014" width="4.125" style="94" bestFit="1" customWidth="1"/>
    <col min="10015" max="10016" width="3.375" style="94" bestFit="1" customWidth="1"/>
    <col min="10017" max="10017" width="4.5" style="94" bestFit="1" customWidth="1"/>
    <col min="10018" max="10018" width="4.5" style="94" customWidth="1"/>
    <col min="10019" max="10019" width="4.125" style="94" bestFit="1" customWidth="1"/>
    <col min="10020" max="10021" width="3.375" style="94" bestFit="1" customWidth="1"/>
    <col min="10022" max="10022" width="4.5" style="94" bestFit="1" customWidth="1"/>
    <col min="10023" max="10023" width="4.5" style="94" customWidth="1"/>
    <col min="10024" max="10024" width="4.125" style="94" bestFit="1" customWidth="1"/>
    <col min="10025" max="10026" width="3.375" style="94" bestFit="1" customWidth="1"/>
    <col min="10027" max="10027" width="3.25" style="94" bestFit="1" customWidth="1"/>
    <col min="10028" max="10028" width="6.125" style="94" bestFit="1" customWidth="1"/>
    <col min="10029" max="10030" width="4.125" style="94" bestFit="1" customWidth="1"/>
    <col min="10031" max="10031" width="3.5" style="94" bestFit="1" customWidth="1"/>
    <col min="10032" max="10032" width="5" style="94" bestFit="1" customWidth="1"/>
    <col min="10033" max="10036" width="4.25" style="94" bestFit="1" customWidth="1"/>
    <col min="10037" max="10037" width="5" style="94" bestFit="1" customWidth="1"/>
    <col min="10038" max="10038" width="9" style="94"/>
    <col min="10039" max="10039" width="6.625" style="94" bestFit="1" customWidth="1"/>
    <col min="10040" max="10042" width="5.5" style="94" bestFit="1" customWidth="1"/>
    <col min="10043" max="10043" width="4.625" style="94" bestFit="1" customWidth="1"/>
    <col min="10044" max="10240" width="9" style="94"/>
    <col min="10241" max="10241" width="3.5" style="94" bestFit="1" customWidth="1"/>
    <col min="10242" max="10242" width="11.625" style="94" bestFit="1" customWidth="1"/>
    <col min="10243" max="10243" width="4.625" style="94" bestFit="1" customWidth="1"/>
    <col min="10244" max="10244" width="4.125" style="94" bestFit="1" customWidth="1"/>
    <col min="10245" max="10245" width="4.875" style="94" bestFit="1" customWidth="1"/>
    <col min="10246" max="10246" width="4.375" style="94" bestFit="1" customWidth="1"/>
    <col min="10247" max="10247" width="4.5" style="94" bestFit="1" customWidth="1"/>
    <col min="10248" max="10248" width="6.625" style="94" bestFit="1" customWidth="1"/>
    <col min="10249" max="10249" width="4.125" style="94" bestFit="1" customWidth="1"/>
    <col min="10250" max="10251" width="4.625" style="94" bestFit="1" customWidth="1"/>
    <col min="10252" max="10252" width="5.375" style="94" bestFit="1" customWidth="1"/>
    <col min="10253" max="10253" width="6.625" style="94" bestFit="1" customWidth="1"/>
    <col min="10254" max="10254" width="3.375" style="94" bestFit="1" customWidth="1"/>
    <col min="10255" max="10255" width="4.625" style="94" bestFit="1" customWidth="1"/>
    <col min="10256" max="10256" width="4.125" style="94" bestFit="1" customWidth="1"/>
    <col min="10257" max="10257" width="3.375" style="94" bestFit="1" customWidth="1"/>
    <col min="10258" max="10258" width="6.625" style="94" bestFit="1" customWidth="1"/>
    <col min="10259" max="10260" width="4.125" style="94" bestFit="1" customWidth="1"/>
    <col min="10261" max="10261" width="3.375" style="94" bestFit="1" customWidth="1"/>
    <col min="10262" max="10262" width="4.125" style="94" bestFit="1" customWidth="1"/>
    <col min="10263" max="10263" width="6.625" style="94" bestFit="1" customWidth="1"/>
    <col min="10264" max="10266" width="5.375" style="94" bestFit="1" customWidth="1"/>
    <col min="10267" max="10267" width="4.5" style="94" bestFit="1" customWidth="1"/>
    <col min="10268" max="10268" width="3.5" style="94" bestFit="1" customWidth="1"/>
    <col min="10269" max="10270" width="4.125" style="94" bestFit="1" customWidth="1"/>
    <col min="10271" max="10272" width="3.375" style="94" bestFit="1" customWidth="1"/>
    <col min="10273" max="10273" width="4.5" style="94" bestFit="1" customWidth="1"/>
    <col min="10274" max="10274" width="4.5" style="94" customWidth="1"/>
    <col min="10275" max="10275" width="4.125" style="94" bestFit="1" customWidth="1"/>
    <col min="10276" max="10277" width="3.375" style="94" bestFit="1" customWidth="1"/>
    <col min="10278" max="10278" width="4.5" style="94" bestFit="1" customWidth="1"/>
    <col min="10279" max="10279" width="4.5" style="94" customWidth="1"/>
    <col min="10280" max="10280" width="4.125" style="94" bestFit="1" customWidth="1"/>
    <col min="10281" max="10282" width="3.375" style="94" bestFit="1" customWidth="1"/>
    <col min="10283" max="10283" width="3.25" style="94" bestFit="1" customWidth="1"/>
    <col min="10284" max="10284" width="6.125" style="94" bestFit="1" customWidth="1"/>
    <col min="10285" max="10286" width="4.125" style="94" bestFit="1" customWidth="1"/>
    <col min="10287" max="10287" width="3.5" style="94" bestFit="1" customWidth="1"/>
    <col min="10288" max="10288" width="5" style="94" bestFit="1" customWidth="1"/>
    <col min="10289" max="10292" width="4.25" style="94" bestFit="1" customWidth="1"/>
    <col min="10293" max="10293" width="5" style="94" bestFit="1" customWidth="1"/>
    <col min="10294" max="10294" width="9" style="94"/>
    <col min="10295" max="10295" width="6.625" style="94" bestFit="1" customWidth="1"/>
    <col min="10296" max="10298" width="5.5" style="94" bestFit="1" customWidth="1"/>
    <col min="10299" max="10299" width="4.625" style="94" bestFit="1" customWidth="1"/>
    <col min="10300" max="10496" width="9" style="94"/>
    <col min="10497" max="10497" width="3.5" style="94" bestFit="1" customWidth="1"/>
    <col min="10498" max="10498" width="11.625" style="94" bestFit="1" customWidth="1"/>
    <col min="10499" max="10499" width="4.625" style="94" bestFit="1" customWidth="1"/>
    <col min="10500" max="10500" width="4.125" style="94" bestFit="1" customWidth="1"/>
    <col min="10501" max="10501" width="4.875" style="94" bestFit="1" customWidth="1"/>
    <col min="10502" max="10502" width="4.375" style="94" bestFit="1" customWidth="1"/>
    <col min="10503" max="10503" width="4.5" style="94" bestFit="1" customWidth="1"/>
    <col min="10504" max="10504" width="6.625" style="94" bestFit="1" customWidth="1"/>
    <col min="10505" max="10505" width="4.125" style="94" bestFit="1" customWidth="1"/>
    <col min="10506" max="10507" width="4.625" style="94" bestFit="1" customWidth="1"/>
    <col min="10508" max="10508" width="5.375" style="94" bestFit="1" customWidth="1"/>
    <col min="10509" max="10509" width="6.625" style="94" bestFit="1" customWidth="1"/>
    <col min="10510" max="10510" width="3.375" style="94" bestFit="1" customWidth="1"/>
    <col min="10511" max="10511" width="4.625" style="94" bestFit="1" customWidth="1"/>
    <col min="10512" max="10512" width="4.125" style="94" bestFit="1" customWidth="1"/>
    <col min="10513" max="10513" width="3.375" style="94" bestFit="1" customWidth="1"/>
    <col min="10514" max="10514" width="6.625" style="94" bestFit="1" customWidth="1"/>
    <col min="10515" max="10516" width="4.125" style="94" bestFit="1" customWidth="1"/>
    <col min="10517" max="10517" width="3.375" style="94" bestFit="1" customWidth="1"/>
    <col min="10518" max="10518" width="4.125" style="94" bestFit="1" customWidth="1"/>
    <col min="10519" max="10519" width="6.625" style="94" bestFit="1" customWidth="1"/>
    <col min="10520" max="10522" width="5.375" style="94" bestFit="1" customWidth="1"/>
    <col min="10523" max="10523" width="4.5" style="94" bestFit="1" customWidth="1"/>
    <col min="10524" max="10524" width="3.5" style="94" bestFit="1" customWidth="1"/>
    <col min="10525" max="10526" width="4.125" style="94" bestFit="1" customWidth="1"/>
    <col min="10527" max="10528" width="3.375" style="94" bestFit="1" customWidth="1"/>
    <col min="10529" max="10529" width="4.5" style="94" bestFit="1" customWidth="1"/>
    <col min="10530" max="10530" width="4.5" style="94" customWidth="1"/>
    <col min="10531" max="10531" width="4.125" style="94" bestFit="1" customWidth="1"/>
    <col min="10532" max="10533" width="3.375" style="94" bestFit="1" customWidth="1"/>
    <col min="10534" max="10534" width="4.5" style="94" bestFit="1" customWidth="1"/>
    <col min="10535" max="10535" width="4.5" style="94" customWidth="1"/>
    <col min="10536" max="10536" width="4.125" style="94" bestFit="1" customWidth="1"/>
    <col min="10537" max="10538" width="3.375" style="94" bestFit="1" customWidth="1"/>
    <col min="10539" max="10539" width="3.25" style="94" bestFit="1" customWidth="1"/>
    <col min="10540" max="10540" width="6.125" style="94" bestFit="1" customWidth="1"/>
    <col min="10541" max="10542" width="4.125" style="94" bestFit="1" customWidth="1"/>
    <col min="10543" max="10543" width="3.5" style="94" bestFit="1" customWidth="1"/>
    <col min="10544" max="10544" width="5" style="94" bestFit="1" customWidth="1"/>
    <col min="10545" max="10548" width="4.25" style="94" bestFit="1" customWidth="1"/>
    <col min="10549" max="10549" width="5" style="94" bestFit="1" customWidth="1"/>
    <col min="10550" max="10550" width="9" style="94"/>
    <col min="10551" max="10551" width="6.625" style="94" bestFit="1" customWidth="1"/>
    <col min="10552" max="10554" width="5.5" style="94" bestFit="1" customWidth="1"/>
    <col min="10555" max="10555" width="4.625" style="94" bestFit="1" customWidth="1"/>
    <col min="10556" max="10752" width="9" style="94"/>
    <col min="10753" max="10753" width="3.5" style="94" bestFit="1" customWidth="1"/>
    <col min="10754" max="10754" width="11.625" style="94" bestFit="1" customWidth="1"/>
    <col min="10755" max="10755" width="4.625" style="94" bestFit="1" customWidth="1"/>
    <col min="10756" max="10756" width="4.125" style="94" bestFit="1" customWidth="1"/>
    <col min="10757" max="10757" width="4.875" style="94" bestFit="1" customWidth="1"/>
    <col min="10758" max="10758" width="4.375" style="94" bestFit="1" customWidth="1"/>
    <col min="10759" max="10759" width="4.5" style="94" bestFit="1" customWidth="1"/>
    <col min="10760" max="10760" width="6.625" style="94" bestFit="1" customWidth="1"/>
    <col min="10761" max="10761" width="4.125" style="94" bestFit="1" customWidth="1"/>
    <col min="10762" max="10763" width="4.625" style="94" bestFit="1" customWidth="1"/>
    <col min="10764" max="10764" width="5.375" style="94" bestFit="1" customWidth="1"/>
    <col min="10765" max="10765" width="6.625" style="94" bestFit="1" customWidth="1"/>
    <col min="10766" max="10766" width="3.375" style="94" bestFit="1" customWidth="1"/>
    <col min="10767" max="10767" width="4.625" style="94" bestFit="1" customWidth="1"/>
    <col min="10768" max="10768" width="4.125" style="94" bestFit="1" customWidth="1"/>
    <col min="10769" max="10769" width="3.375" style="94" bestFit="1" customWidth="1"/>
    <col min="10770" max="10770" width="6.625" style="94" bestFit="1" customWidth="1"/>
    <col min="10771" max="10772" width="4.125" style="94" bestFit="1" customWidth="1"/>
    <col min="10773" max="10773" width="3.375" style="94" bestFit="1" customWidth="1"/>
    <col min="10774" max="10774" width="4.125" style="94" bestFit="1" customWidth="1"/>
    <col min="10775" max="10775" width="6.625" style="94" bestFit="1" customWidth="1"/>
    <col min="10776" max="10778" width="5.375" style="94" bestFit="1" customWidth="1"/>
    <col min="10779" max="10779" width="4.5" style="94" bestFit="1" customWidth="1"/>
    <col min="10780" max="10780" width="3.5" style="94" bestFit="1" customWidth="1"/>
    <col min="10781" max="10782" width="4.125" style="94" bestFit="1" customWidth="1"/>
    <col min="10783" max="10784" width="3.375" style="94" bestFit="1" customWidth="1"/>
    <col min="10785" max="10785" width="4.5" style="94" bestFit="1" customWidth="1"/>
    <col min="10786" max="10786" width="4.5" style="94" customWidth="1"/>
    <col min="10787" max="10787" width="4.125" style="94" bestFit="1" customWidth="1"/>
    <col min="10788" max="10789" width="3.375" style="94" bestFit="1" customWidth="1"/>
    <col min="10790" max="10790" width="4.5" style="94" bestFit="1" customWidth="1"/>
    <col min="10791" max="10791" width="4.5" style="94" customWidth="1"/>
    <col min="10792" max="10792" width="4.125" style="94" bestFit="1" customWidth="1"/>
    <col min="10793" max="10794" width="3.375" style="94" bestFit="1" customWidth="1"/>
    <col min="10795" max="10795" width="3.25" style="94" bestFit="1" customWidth="1"/>
    <col min="10796" max="10796" width="6.125" style="94" bestFit="1" customWidth="1"/>
    <col min="10797" max="10798" width="4.125" style="94" bestFit="1" customWidth="1"/>
    <col min="10799" max="10799" width="3.5" style="94" bestFit="1" customWidth="1"/>
    <col min="10800" max="10800" width="5" style="94" bestFit="1" customWidth="1"/>
    <col min="10801" max="10804" width="4.25" style="94" bestFit="1" customWidth="1"/>
    <col min="10805" max="10805" width="5" style="94" bestFit="1" customWidth="1"/>
    <col min="10806" max="10806" width="9" style="94"/>
    <col min="10807" max="10807" width="6.625" style="94" bestFit="1" customWidth="1"/>
    <col min="10808" max="10810" width="5.5" style="94" bestFit="1" customWidth="1"/>
    <col min="10811" max="10811" width="4.625" style="94" bestFit="1" customWidth="1"/>
    <col min="10812" max="11008" width="9" style="94"/>
    <col min="11009" max="11009" width="3.5" style="94" bestFit="1" customWidth="1"/>
    <col min="11010" max="11010" width="11.625" style="94" bestFit="1" customWidth="1"/>
    <col min="11011" max="11011" width="4.625" style="94" bestFit="1" customWidth="1"/>
    <col min="11012" max="11012" width="4.125" style="94" bestFit="1" customWidth="1"/>
    <col min="11013" max="11013" width="4.875" style="94" bestFit="1" customWidth="1"/>
    <col min="11014" max="11014" width="4.375" style="94" bestFit="1" customWidth="1"/>
    <col min="11015" max="11015" width="4.5" style="94" bestFit="1" customWidth="1"/>
    <col min="11016" max="11016" width="6.625" style="94" bestFit="1" customWidth="1"/>
    <col min="11017" max="11017" width="4.125" style="94" bestFit="1" customWidth="1"/>
    <col min="11018" max="11019" width="4.625" style="94" bestFit="1" customWidth="1"/>
    <col min="11020" max="11020" width="5.375" style="94" bestFit="1" customWidth="1"/>
    <col min="11021" max="11021" width="6.625" style="94" bestFit="1" customWidth="1"/>
    <col min="11022" max="11022" width="3.375" style="94" bestFit="1" customWidth="1"/>
    <col min="11023" max="11023" width="4.625" style="94" bestFit="1" customWidth="1"/>
    <col min="11024" max="11024" width="4.125" style="94" bestFit="1" customWidth="1"/>
    <col min="11025" max="11025" width="3.375" style="94" bestFit="1" customWidth="1"/>
    <col min="11026" max="11026" width="6.625" style="94" bestFit="1" customWidth="1"/>
    <col min="11027" max="11028" width="4.125" style="94" bestFit="1" customWidth="1"/>
    <col min="11029" max="11029" width="3.375" style="94" bestFit="1" customWidth="1"/>
    <col min="11030" max="11030" width="4.125" style="94" bestFit="1" customWidth="1"/>
    <col min="11031" max="11031" width="6.625" style="94" bestFit="1" customWidth="1"/>
    <col min="11032" max="11034" width="5.375" style="94" bestFit="1" customWidth="1"/>
    <col min="11035" max="11035" width="4.5" style="94" bestFit="1" customWidth="1"/>
    <col min="11036" max="11036" width="3.5" style="94" bestFit="1" customWidth="1"/>
    <col min="11037" max="11038" width="4.125" style="94" bestFit="1" customWidth="1"/>
    <col min="11039" max="11040" width="3.375" style="94" bestFit="1" customWidth="1"/>
    <col min="11041" max="11041" width="4.5" style="94" bestFit="1" customWidth="1"/>
    <col min="11042" max="11042" width="4.5" style="94" customWidth="1"/>
    <col min="11043" max="11043" width="4.125" style="94" bestFit="1" customWidth="1"/>
    <col min="11044" max="11045" width="3.375" style="94" bestFit="1" customWidth="1"/>
    <col min="11046" max="11046" width="4.5" style="94" bestFit="1" customWidth="1"/>
    <col min="11047" max="11047" width="4.5" style="94" customWidth="1"/>
    <col min="11048" max="11048" width="4.125" style="94" bestFit="1" customWidth="1"/>
    <col min="11049" max="11050" width="3.375" style="94" bestFit="1" customWidth="1"/>
    <col min="11051" max="11051" width="3.25" style="94" bestFit="1" customWidth="1"/>
    <col min="11052" max="11052" width="6.125" style="94" bestFit="1" customWidth="1"/>
    <col min="11053" max="11054" width="4.125" style="94" bestFit="1" customWidth="1"/>
    <col min="11055" max="11055" width="3.5" style="94" bestFit="1" customWidth="1"/>
    <col min="11056" max="11056" width="5" style="94" bestFit="1" customWidth="1"/>
    <col min="11057" max="11060" width="4.25" style="94" bestFit="1" customWidth="1"/>
    <col min="11061" max="11061" width="5" style="94" bestFit="1" customWidth="1"/>
    <col min="11062" max="11062" width="9" style="94"/>
    <col min="11063" max="11063" width="6.625" style="94" bestFit="1" customWidth="1"/>
    <col min="11064" max="11066" width="5.5" style="94" bestFit="1" customWidth="1"/>
    <col min="11067" max="11067" width="4.625" style="94" bestFit="1" customWidth="1"/>
    <col min="11068" max="11264" width="9" style="94"/>
    <col min="11265" max="11265" width="3.5" style="94" bestFit="1" customWidth="1"/>
    <col min="11266" max="11266" width="11.625" style="94" bestFit="1" customWidth="1"/>
    <col min="11267" max="11267" width="4.625" style="94" bestFit="1" customWidth="1"/>
    <col min="11268" max="11268" width="4.125" style="94" bestFit="1" customWidth="1"/>
    <col min="11269" max="11269" width="4.875" style="94" bestFit="1" customWidth="1"/>
    <col min="11270" max="11270" width="4.375" style="94" bestFit="1" customWidth="1"/>
    <col min="11271" max="11271" width="4.5" style="94" bestFit="1" customWidth="1"/>
    <col min="11272" max="11272" width="6.625" style="94" bestFit="1" customWidth="1"/>
    <col min="11273" max="11273" width="4.125" style="94" bestFit="1" customWidth="1"/>
    <col min="11274" max="11275" width="4.625" style="94" bestFit="1" customWidth="1"/>
    <col min="11276" max="11276" width="5.375" style="94" bestFit="1" customWidth="1"/>
    <col min="11277" max="11277" width="6.625" style="94" bestFit="1" customWidth="1"/>
    <col min="11278" max="11278" width="3.375" style="94" bestFit="1" customWidth="1"/>
    <col min="11279" max="11279" width="4.625" style="94" bestFit="1" customWidth="1"/>
    <col min="11280" max="11280" width="4.125" style="94" bestFit="1" customWidth="1"/>
    <col min="11281" max="11281" width="3.375" style="94" bestFit="1" customWidth="1"/>
    <col min="11282" max="11282" width="6.625" style="94" bestFit="1" customWidth="1"/>
    <col min="11283" max="11284" width="4.125" style="94" bestFit="1" customWidth="1"/>
    <col min="11285" max="11285" width="3.375" style="94" bestFit="1" customWidth="1"/>
    <col min="11286" max="11286" width="4.125" style="94" bestFit="1" customWidth="1"/>
    <col min="11287" max="11287" width="6.625" style="94" bestFit="1" customWidth="1"/>
    <col min="11288" max="11290" width="5.375" style="94" bestFit="1" customWidth="1"/>
    <col min="11291" max="11291" width="4.5" style="94" bestFit="1" customWidth="1"/>
    <col min="11292" max="11292" width="3.5" style="94" bestFit="1" customWidth="1"/>
    <col min="11293" max="11294" width="4.125" style="94" bestFit="1" customWidth="1"/>
    <col min="11295" max="11296" width="3.375" style="94" bestFit="1" customWidth="1"/>
    <col min="11297" max="11297" width="4.5" style="94" bestFit="1" customWidth="1"/>
    <col min="11298" max="11298" width="4.5" style="94" customWidth="1"/>
    <col min="11299" max="11299" width="4.125" style="94" bestFit="1" customWidth="1"/>
    <col min="11300" max="11301" width="3.375" style="94" bestFit="1" customWidth="1"/>
    <col min="11302" max="11302" width="4.5" style="94" bestFit="1" customWidth="1"/>
    <col min="11303" max="11303" width="4.5" style="94" customWidth="1"/>
    <col min="11304" max="11304" width="4.125" style="94" bestFit="1" customWidth="1"/>
    <col min="11305" max="11306" width="3.375" style="94" bestFit="1" customWidth="1"/>
    <col min="11307" max="11307" width="3.25" style="94" bestFit="1" customWidth="1"/>
    <col min="11308" max="11308" width="6.125" style="94" bestFit="1" customWidth="1"/>
    <col min="11309" max="11310" width="4.125" style="94" bestFit="1" customWidth="1"/>
    <col min="11311" max="11311" width="3.5" style="94" bestFit="1" customWidth="1"/>
    <col min="11312" max="11312" width="5" style="94" bestFit="1" customWidth="1"/>
    <col min="11313" max="11316" width="4.25" style="94" bestFit="1" customWidth="1"/>
    <col min="11317" max="11317" width="5" style="94" bestFit="1" customWidth="1"/>
    <col min="11318" max="11318" width="9" style="94"/>
    <col min="11319" max="11319" width="6.625" style="94" bestFit="1" customWidth="1"/>
    <col min="11320" max="11322" width="5.5" style="94" bestFit="1" customWidth="1"/>
    <col min="11323" max="11323" width="4.625" style="94" bestFit="1" customWidth="1"/>
    <col min="11324" max="11520" width="9" style="94"/>
    <col min="11521" max="11521" width="3.5" style="94" bestFit="1" customWidth="1"/>
    <col min="11522" max="11522" width="11.625" style="94" bestFit="1" customWidth="1"/>
    <col min="11523" max="11523" width="4.625" style="94" bestFit="1" customWidth="1"/>
    <col min="11524" max="11524" width="4.125" style="94" bestFit="1" customWidth="1"/>
    <col min="11525" max="11525" width="4.875" style="94" bestFit="1" customWidth="1"/>
    <col min="11526" max="11526" width="4.375" style="94" bestFit="1" customWidth="1"/>
    <col min="11527" max="11527" width="4.5" style="94" bestFit="1" customWidth="1"/>
    <col min="11528" max="11528" width="6.625" style="94" bestFit="1" customWidth="1"/>
    <col min="11529" max="11529" width="4.125" style="94" bestFit="1" customWidth="1"/>
    <col min="11530" max="11531" width="4.625" style="94" bestFit="1" customWidth="1"/>
    <col min="11532" max="11532" width="5.375" style="94" bestFit="1" customWidth="1"/>
    <col min="11533" max="11533" width="6.625" style="94" bestFit="1" customWidth="1"/>
    <col min="11534" max="11534" width="3.375" style="94" bestFit="1" customWidth="1"/>
    <col min="11535" max="11535" width="4.625" style="94" bestFit="1" customWidth="1"/>
    <col min="11536" max="11536" width="4.125" style="94" bestFit="1" customWidth="1"/>
    <col min="11537" max="11537" width="3.375" style="94" bestFit="1" customWidth="1"/>
    <col min="11538" max="11538" width="6.625" style="94" bestFit="1" customWidth="1"/>
    <col min="11539" max="11540" width="4.125" style="94" bestFit="1" customWidth="1"/>
    <col min="11541" max="11541" width="3.375" style="94" bestFit="1" customWidth="1"/>
    <col min="11542" max="11542" width="4.125" style="94" bestFit="1" customWidth="1"/>
    <col min="11543" max="11543" width="6.625" style="94" bestFit="1" customWidth="1"/>
    <col min="11544" max="11546" width="5.375" style="94" bestFit="1" customWidth="1"/>
    <col min="11547" max="11547" width="4.5" style="94" bestFit="1" customWidth="1"/>
    <col min="11548" max="11548" width="3.5" style="94" bestFit="1" customWidth="1"/>
    <col min="11549" max="11550" width="4.125" style="94" bestFit="1" customWidth="1"/>
    <col min="11551" max="11552" width="3.375" style="94" bestFit="1" customWidth="1"/>
    <col min="11553" max="11553" width="4.5" style="94" bestFit="1" customWidth="1"/>
    <col min="11554" max="11554" width="4.5" style="94" customWidth="1"/>
    <col min="11555" max="11555" width="4.125" style="94" bestFit="1" customWidth="1"/>
    <col min="11556" max="11557" width="3.375" style="94" bestFit="1" customWidth="1"/>
    <col min="11558" max="11558" width="4.5" style="94" bestFit="1" customWidth="1"/>
    <col min="11559" max="11559" width="4.5" style="94" customWidth="1"/>
    <col min="11560" max="11560" width="4.125" style="94" bestFit="1" customWidth="1"/>
    <col min="11561" max="11562" width="3.375" style="94" bestFit="1" customWidth="1"/>
    <col min="11563" max="11563" width="3.25" style="94" bestFit="1" customWidth="1"/>
    <col min="11564" max="11564" width="6.125" style="94" bestFit="1" customWidth="1"/>
    <col min="11565" max="11566" width="4.125" style="94" bestFit="1" customWidth="1"/>
    <col min="11567" max="11567" width="3.5" style="94" bestFit="1" customWidth="1"/>
    <col min="11568" max="11568" width="5" style="94" bestFit="1" customWidth="1"/>
    <col min="11569" max="11572" width="4.25" style="94" bestFit="1" customWidth="1"/>
    <col min="11573" max="11573" width="5" style="94" bestFit="1" customWidth="1"/>
    <col min="11574" max="11574" width="9" style="94"/>
    <col min="11575" max="11575" width="6.625" style="94" bestFit="1" customWidth="1"/>
    <col min="11576" max="11578" width="5.5" style="94" bestFit="1" customWidth="1"/>
    <col min="11579" max="11579" width="4.625" style="94" bestFit="1" customWidth="1"/>
    <col min="11580" max="11776" width="9" style="94"/>
    <col min="11777" max="11777" width="3.5" style="94" bestFit="1" customWidth="1"/>
    <col min="11778" max="11778" width="11.625" style="94" bestFit="1" customWidth="1"/>
    <col min="11779" max="11779" width="4.625" style="94" bestFit="1" customWidth="1"/>
    <col min="11780" max="11780" width="4.125" style="94" bestFit="1" customWidth="1"/>
    <col min="11781" max="11781" width="4.875" style="94" bestFit="1" customWidth="1"/>
    <col min="11782" max="11782" width="4.375" style="94" bestFit="1" customWidth="1"/>
    <col min="11783" max="11783" width="4.5" style="94" bestFit="1" customWidth="1"/>
    <col min="11784" max="11784" width="6.625" style="94" bestFit="1" customWidth="1"/>
    <col min="11785" max="11785" width="4.125" style="94" bestFit="1" customWidth="1"/>
    <col min="11786" max="11787" width="4.625" style="94" bestFit="1" customWidth="1"/>
    <col min="11788" max="11788" width="5.375" style="94" bestFit="1" customWidth="1"/>
    <col min="11789" max="11789" width="6.625" style="94" bestFit="1" customWidth="1"/>
    <col min="11790" max="11790" width="3.375" style="94" bestFit="1" customWidth="1"/>
    <col min="11791" max="11791" width="4.625" style="94" bestFit="1" customWidth="1"/>
    <col min="11792" max="11792" width="4.125" style="94" bestFit="1" customWidth="1"/>
    <col min="11793" max="11793" width="3.375" style="94" bestFit="1" customWidth="1"/>
    <col min="11794" max="11794" width="6.625" style="94" bestFit="1" customWidth="1"/>
    <col min="11795" max="11796" width="4.125" style="94" bestFit="1" customWidth="1"/>
    <col min="11797" max="11797" width="3.375" style="94" bestFit="1" customWidth="1"/>
    <col min="11798" max="11798" width="4.125" style="94" bestFit="1" customWidth="1"/>
    <col min="11799" max="11799" width="6.625" style="94" bestFit="1" customWidth="1"/>
    <col min="11800" max="11802" width="5.375" style="94" bestFit="1" customWidth="1"/>
    <col min="11803" max="11803" width="4.5" style="94" bestFit="1" customWidth="1"/>
    <col min="11804" max="11804" width="3.5" style="94" bestFit="1" customWidth="1"/>
    <col min="11805" max="11806" width="4.125" style="94" bestFit="1" customWidth="1"/>
    <col min="11807" max="11808" width="3.375" style="94" bestFit="1" customWidth="1"/>
    <col min="11809" max="11809" width="4.5" style="94" bestFit="1" customWidth="1"/>
    <col min="11810" max="11810" width="4.5" style="94" customWidth="1"/>
    <col min="11811" max="11811" width="4.125" style="94" bestFit="1" customWidth="1"/>
    <col min="11812" max="11813" width="3.375" style="94" bestFit="1" customWidth="1"/>
    <col min="11814" max="11814" width="4.5" style="94" bestFit="1" customWidth="1"/>
    <col min="11815" max="11815" width="4.5" style="94" customWidth="1"/>
    <col min="11816" max="11816" width="4.125" style="94" bestFit="1" customWidth="1"/>
    <col min="11817" max="11818" width="3.375" style="94" bestFit="1" customWidth="1"/>
    <col min="11819" max="11819" width="3.25" style="94" bestFit="1" customWidth="1"/>
    <col min="11820" max="11820" width="6.125" style="94" bestFit="1" customWidth="1"/>
    <col min="11821" max="11822" width="4.125" style="94" bestFit="1" customWidth="1"/>
    <col min="11823" max="11823" width="3.5" style="94" bestFit="1" customWidth="1"/>
    <col min="11824" max="11824" width="5" style="94" bestFit="1" customWidth="1"/>
    <col min="11825" max="11828" width="4.25" style="94" bestFit="1" customWidth="1"/>
    <col min="11829" max="11829" width="5" style="94" bestFit="1" customWidth="1"/>
    <col min="11830" max="11830" width="9" style="94"/>
    <col min="11831" max="11831" width="6.625" style="94" bestFit="1" customWidth="1"/>
    <col min="11832" max="11834" width="5.5" style="94" bestFit="1" customWidth="1"/>
    <col min="11835" max="11835" width="4.625" style="94" bestFit="1" customWidth="1"/>
    <col min="11836" max="12032" width="9" style="94"/>
    <col min="12033" max="12033" width="3.5" style="94" bestFit="1" customWidth="1"/>
    <col min="12034" max="12034" width="11.625" style="94" bestFit="1" customWidth="1"/>
    <col min="12035" max="12035" width="4.625" style="94" bestFit="1" customWidth="1"/>
    <col min="12036" max="12036" width="4.125" style="94" bestFit="1" customWidth="1"/>
    <col min="12037" max="12037" width="4.875" style="94" bestFit="1" customWidth="1"/>
    <col min="12038" max="12038" width="4.375" style="94" bestFit="1" customWidth="1"/>
    <col min="12039" max="12039" width="4.5" style="94" bestFit="1" customWidth="1"/>
    <col min="12040" max="12040" width="6.625" style="94" bestFit="1" customWidth="1"/>
    <col min="12041" max="12041" width="4.125" style="94" bestFit="1" customWidth="1"/>
    <col min="12042" max="12043" width="4.625" style="94" bestFit="1" customWidth="1"/>
    <col min="12044" max="12044" width="5.375" style="94" bestFit="1" customWidth="1"/>
    <col min="12045" max="12045" width="6.625" style="94" bestFit="1" customWidth="1"/>
    <col min="12046" max="12046" width="3.375" style="94" bestFit="1" customWidth="1"/>
    <col min="12047" max="12047" width="4.625" style="94" bestFit="1" customWidth="1"/>
    <col min="12048" max="12048" width="4.125" style="94" bestFit="1" customWidth="1"/>
    <col min="12049" max="12049" width="3.375" style="94" bestFit="1" customWidth="1"/>
    <col min="12050" max="12050" width="6.625" style="94" bestFit="1" customWidth="1"/>
    <col min="12051" max="12052" width="4.125" style="94" bestFit="1" customWidth="1"/>
    <col min="12053" max="12053" width="3.375" style="94" bestFit="1" customWidth="1"/>
    <col min="12054" max="12054" width="4.125" style="94" bestFit="1" customWidth="1"/>
    <col min="12055" max="12055" width="6.625" style="94" bestFit="1" customWidth="1"/>
    <col min="12056" max="12058" width="5.375" style="94" bestFit="1" customWidth="1"/>
    <col min="12059" max="12059" width="4.5" style="94" bestFit="1" customWidth="1"/>
    <col min="12060" max="12060" width="3.5" style="94" bestFit="1" customWidth="1"/>
    <col min="12061" max="12062" width="4.125" style="94" bestFit="1" customWidth="1"/>
    <col min="12063" max="12064" width="3.375" style="94" bestFit="1" customWidth="1"/>
    <col min="12065" max="12065" width="4.5" style="94" bestFit="1" customWidth="1"/>
    <col min="12066" max="12066" width="4.5" style="94" customWidth="1"/>
    <col min="12067" max="12067" width="4.125" style="94" bestFit="1" customWidth="1"/>
    <col min="12068" max="12069" width="3.375" style="94" bestFit="1" customWidth="1"/>
    <col min="12070" max="12070" width="4.5" style="94" bestFit="1" customWidth="1"/>
    <col min="12071" max="12071" width="4.5" style="94" customWidth="1"/>
    <col min="12072" max="12072" width="4.125" style="94" bestFit="1" customWidth="1"/>
    <col min="12073" max="12074" width="3.375" style="94" bestFit="1" customWidth="1"/>
    <col min="12075" max="12075" width="3.25" style="94" bestFit="1" customWidth="1"/>
    <col min="12076" max="12076" width="6.125" style="94" bestFit="1" customWidth="1"/>
    <col min="12077" max="12078" width="4.125" style="94" bestFit="1" customWidth="1"/>
    <col min="12079" max="12079" width="3.5" style="94" bestFit="1" customWidth="1"/>
    <col min="12080" max="12080" width="5" style="94" bestFit="1" customWidth="1"/>
    <col min="12081" max="12084" width="4.25" style="94" bestFit="1" customWidth="1"/>
    <col min="12085" max="12085" width="5" style="94" bestFit="1" customWidth="1"/>
    <col min="12086" max="12086" width="9" style="94"/>
    <col min="12087" max="12087" width="6.625" style="94" bestFit="1" customWidth="1"/>
    <col min="12088" max="12090" width="5.5" style="94" bestFit="1" customWidth="1"/>
    <col min="12091" max="12091" width="4.625" style="94" bestFit="1" customWidth="1"/>
    <col min="12092" max="12288" width="9" style="94"/>
    <col min="12289" max="12289" width="3.5" style="94" bestFit="1" customWidth="1"/>
    <col min="12290" max="12290" width="11.625" style="94" bestFit="1" customWidth="1"/>
    <col min="12291" max="12291" width="4.625" style="94" bestFit="1" customWidth="1"/>
    <col min="12292" max="12292" width="4.125" style="94" bestFit="1" customWidth="1"/>
    <col min="12293" max="12293" width="4.875" style="94" bestFit="1" customWidth="1"/>
    <col min="12294" max="12294" width="4.375" style="94" bestFit="1" customWidth="1"/>
    <col min="12295" max="12295" width="4.5" style="94" bestFit="1" customWidth="1"/>
    <col min="12296" max="12296" width="6.625" style="94" bestFit="1" customWidth="1"/>
    <col min="12297" max="12297" width="4.125" style="94" bestFit="1" customWidth="1"/>
    <col min="12298" max="12299" width="4.625" style="94" bestFit="1" customWidth="1"/>
    <col min="12300" max="12300" width="5.375" style="94" bestFit="1" customWidth="1"/>
    <col min="12301" max="12301" width="6.625" style="94" bestFit="1" customWidth="1"/>
    <col min="12302" max="12302" width="3.375" style="94" bestFit="1" customWidth="1"/>
    <col min="12303" max="12303" width="4.625" style="94" bestFit="1" customWidth="1"/>
    <col min="12304" max="12304" width="4.125" style="94" bestFit="1" customWidth="1"/>
    <col min="12305" max="12305" width="3.375" style="94" bestFit="1" customWidth="1"/>
    <col min="12306" max="12306" width="6.625" style="94" bestFit="1" customWidth="1"/>
    <col min="12307" max="12308" width="4.125" style="94" bestFit="1" customWidth="1"/>
    <col min="12309" max="12309" width="3.375" style="94" bestFit="1" customWidth="1"/>
    <col min="12310" max="12310" width="4.125" style="94" bestFit="1" customWidth="1"/>
    <col min="12311" max="12311" width="6.625" style="94" bestFit="1" customWidth="1"/>
    <col min="12312" max="12314" width="5.375" style="94" bestFit="1" customWidth="1"/>
    <col min="12315" max="12315" width="4.5" style="94" bestFit="1" customWidth="1"/>
    <col min="12316" max="12316" width="3.5" style="94" bestFit="1" customWidth="1"/>
    <col min="12317" max="12318" width="4.125" style="94" bestFit="1" customWidth="1"/>
    <col min="12319" max="12320" width="3.375" style="94" bestFit="1" customWidth="1"/>
    <col min="12321" max="12321" width="4.5" style="94" bestFit="1" customWidth="1"/>
    <col min="12322" max="12322" width="4.5" style="94" customWidth="1"/>
    <col min="12323" max="12323" width="4.125" style="94" bestFit="1" customWidth="1"/>
    <col min="12324" max="12325" width="3.375" style="94" bestFit="1" customWidth="1"/>
    <col min="12326" max="12326" width="4.5" style="94" bestFit="1" customWidth="1"/>
    <col min="12327" max="12327" width="4.5" style="94" customWidth="1"/>
    <col min="12328" max="12328" width="4.125" style="94" bestFit="1" customWidth="1"/>
    <col min="12329" max="12330" width="3.375" style="94" bestFit="1" customWidth="1"/>
    <col min="12331" max="12331" width="3.25" style="94" bestFit="1" customWidth="1"/>
    <col min="12332" max="12332" width="6.125" style="94" bestFit="1" customWidth="1"/>
    <col min="12333" max="12334" width="4.125" style="94" bestFit="1" customWidth="1"/>
    <col min="12335" max="12335" width="3.5" style="94" bestFit="1" customWidth="1"/>
    <col min="12336" max="12336" width="5" style="94" bestFit="1" customWidth="1"/>
    <col min="12337" max="12340" width="4.25" style="94" bestFit="1" customWidth="1"/>
    <col min="12341" max="12341" width="5" style="94" bestFit="1" customWidth="1"/>
    <col min="12342" max="12342" width="9" style="94"/>
    <col min="12343" max="12343" width="6.625" style="94" bestFit="1" customWidth="1"/>
    <col min="12344" max="12346" width="5.5" style="94" bestFit="1" customWidth="1"/>
    <col min="12347" max="12347" width="4.625" style="94" bestFit="1" customWidth="1"/>
    <col min="12348" max="12544" width="9" style="94"/>
    <col min="12545" max="12545" width="3.5" style="94" bestFit="1" customWidth="1"/>
    <col min="12546" max="12546" width="11.625" style="94" bestFit="1" customWidth="1"/>
    <col min="12547" max="12547" width="4.625" style="94" bestFit="1" customWidth="1"/>
    <col min="12548" max="12548" width="4.125" style="94" bestFit="1" customWidth="1"/>
    <col min="12549" max="12549" width="4.875" style="94" bestFit="1" customWidth="1"/>
    <col min="12550" max="12550" width="4.375" style="94" bestFit="1" customWidth="1"/>
    <col min="12551" max="12551" width="4.5" style="94" bestFit="1" customWidth="1"/>
    <col min="12552" max="12552" width="6.625" style="94" bestFit="1" customWidth="1"/>
    <col min="12553" max="12553" width="4.125" style="94" bestFit="1" customWidth="1"/>
    <col min="12554" max="12555" width="4.625" style="94" bestFit="1" customWidth="1"/>
    <col min="12556" max="12556" width="5.375" style="94" bestFit="1" customWidth="1"/>
    <col min="12557" max="12557" width="6.625" style="94" bestFit="1" customWidth="1"/>
    <col min="12558" max="12558" width="3.375" style="94" bestFit="1" customWidth="1"/>
    <col min="12559" max="12559" width="4.625" style="94" bestFit="1" customWidth="1"/>
    <col min="12560" max="12560" width="4.125" style="94" bestFit="1" customWidth="1"/>
    <col min="12561" max="12561" width="3.375" style="94" bestFit="1" customWidth="1"/>
    <col min="12562" max="12562" width="6.625" style="94" bestFit="1" customWidth="1"/>
    <col min="12563" max="12564" width="4.125" style="94" bestFit="1" customWidth="1"/>
    <col min="12565" max="12565" width="3.375" style="94" bestFit="1" customWidth="1"/>
    <col min="12566" max="12566" width="4.125" style="94" bestFit="1" customWidth="1"/>
    <col min="12567" max="12567" width="6.625" style="94" bestFit="1" customWidth="1"/>
    <col min="12568" max="12570" width="5.375" style="94" bestFit="1" customWidth="1"/>
    <col min="12571" max="12571" width="4.5" style="94" bestFit="1" customWidth="1"/>
    <col min="12572" max="12572" width="3.5" style="94" bestFit="1" customWidth="1"/>
    <col min="12573" max="12574" width="4.125" style="94" bestFit="1" customWidth="1"/>
    <col min="12575" max="12576" width="3.375" style="94" bestFit="1" customWidth="1"/>
    <col min="12577" max="12577" width="4.5" style="94" bestFit="1" customWidth="1"/>
    <col min="12578" max="12578" width="4.5" style="94" customWidth="1"/>
    <col min="12579" max="12579" width="4.125" style="94" bestFit="1" customWidth="1"/>
    <col min="12580" max="12581" width="3.375" style="94" bestFit="1" customWidth="1"/>
    <col min="12582" max="12582" width="4.5" style="94" bestFit="1" customWidth="1"/>
    <col min="12583" max="12583" width="4.5" style="94" customWidth="1"/>
    <col min="12584" max="12584" width="4.125" style="94" bestFit="1" customWidth="1"/>
    <col min="12585" max="12586" width="3.375" style="94" bestFit="1" customWidth="1"/>
    <col min="12587" max="12587" width="3.25" style="94" bestFit="1" customWidth="1"/>
    <col min="12588" max="12588" width="6.125" style="94" bestFit="1" customWidth="1"/>
    <col min="12589" max="12590" width="4.125" style="94" bestFit="1" customWidth="1"/>
    <col min="12591" max="12591" width="3.5" style="94" bestFit="1" customWidth="1"/>
    <col min="12592" max="12592" width="5" style="94" bestFit="1" customWidth="1"/>
    <col min="12593" max="12596" width="4.25" style="94" bestFit="1" customWidth="1"/>
    <col min="12597" max="12597" width="5" style="94" bestFit="1" customWidth="1"/>
    <col min="12598" max="12598" width="9" style="94"/>
    <col min="12599" max="12599" width="6.625" style="94" bestFit="1" customWidth="1"/>
    <col min="12600" max="12602" width="5.5" style="94" bestFit="1" customWidth="1"/>
    <col min="12603" max="12603" width="4.625" style="94" bestFit="1" customWidth="1"/>
    <col min="12604" max="12800" width="9" style="94"/>
    <col min="12801" max="12801" width="3.5" style="94" bestFit="1" customWidth="1"/>
    <col min="12802" max="12802" width="11.625" style="94" bestFit="1" customWidth="1"/>
    <col min="12803" max="12803" width="4.625" style="94" bestFit="1" customWidth="1"/>
    <col min="12804" max="12804" width="4.125" style="94" bestFit="1" customWidth="1"/>
    <col min="12805" max="12805" width="4.875" style="94" bestFit="1" customWidth="1"/>
    <col min="12806" max="12806" width="4.375" style="94" bestFit="1" customWidth="1"/>
    <col min="12807" max="12807" width="4.5" style="94" bestFit="1" customWidth="1"/>
    <col min="12808" max="12808" width="6.625" style="94" bestFit="1" customWidth="1"/>
    <col min="12809" max="12809" width="4.125" style="94" bestFit="1" customWidth="1"/>
    <col min="12810" max="12811" width="4.625" style="94" bestFit="1" customWidth="1"/>
    <col min="12812" max="12812" width="5.375" style="94" bestFit="1" customWidth="1"/>
    <col min="12813" max="12813" width="6.625" style="94" bestFit="1" customWidth="1"/>
    <col min="12814" max="12814" width="3.375" style="94" bestFit="1" customWidth="1"/>
    <col min="12815" max="12815" width="4.625" style="94" bestFit="1" customWidth="1"/>
    <col min="12816" max="12816" width="4.125" style="94" bestFit="1" customWidth="1"/>
    <col min="12817" max="12817" width="3.375" style="94" bestFit="1" customWidth="1"/>
    <col min="12818" max="12818" width="6.625" style="94" bestFit="1" customWidth="1"/>
    <col min="12819" max="12820" width="4.125" style="94" bestFit="1" customWidth="1"/>
    <col min="12821" max="12821" width="3.375" style="94" bestFit="1" customWidth="1"/>
    <col min="12822" max="12822" width="4.125" style="94" bestFit="1" customWidth="1"/>
    <col min="12823" max="12823" width="6.625" style="94" bestFit="1" customWidth="1"/>
    <col min="12824" max="12826" width="5.375" style="94" bestFit="1" customWidth="1"/>
    <col min="12827" max="12827" width="4.5" style="94" bestFit="1" customWidth="1"/>
    <col min="12828" max="12828" width="3.5" style="94" bestFit="1" customWidth="1"/>
    <col min="12829" max="12830" width="4.125" style="94" bestFit="1" customWidth="1"/>
    <col min="12831" max="12832" width="3.375" style="94" bestFit="1" customWidth="1"/>
    <col min="12833" max="12833" width="4.5" style="94" bestFit="1" customWidth="1"/>
    <col min="12834" max="12834" width="4.5" style="94" customWidth="1"/>
    <col min="12835" max="12835" width="4.125" style="94" bestFit="1" customWidth="1"/>
    <col min="12836" max="12837" width="3.375" style="94" bestFit="1" customWidth="1"/>
    <col min="12838" max="12838" width="4.5" style="94" bestFit="1" customWidth="1"/>
    <col min="12839" max="12839" width="4.5" style="94" customWidth="1"/>
    <col min="12840" max="12840" width="4.125" style="94" bestFit="1" customWidth="1"/>
    <col min="12841" max="12842" width="3.375" style="94" bestFit="1" customWidth="1"/>
    <col min="12843" max="12843" width="3.25" style="94" bestFit="1" customWidth="1"/>
    <col min="12844" max="12844" width="6.125" style="94" bestFit="1" customWidth="1"/>
    <col min="12845" max="12846" width="4.125" style="94" bestFit="1" customWidth="1"/>
    <col min="12847" max="12847" width="3.5" style="94" bestFit="1" customWidth="1"/>
    <col min="12848" max="12848" width="5" style="94" bestFit="1" customWidth="1"/>
    <col min="12849" max="12852" width="4.25" style="94" bestFit="1" customWidth="1"/>
    <col min="12853" max="12853" width="5" style="94" bestFit="1" customWidth="1"/>
    <col min="12854" max="12854" width="9" style="94"/>
    <col min="12855" max="12855" width="6.625" style="94" bestFit="1" customWidth="1"/>
    <col min="12856" max="12858" width="5.5" style="94" bestFit="1" customWidth="1"/>
    <col min="12859" max="12859" width="4.625" style="94" bestFit="1" customWidth="1"/>
    <col min="12860" max="13056" width="9" style="94"/>
    <col min="13057" max="13057" width="3.5" style="94" bestFit="1" customWidth="1"/>
    <col min="13058" max="13058" width="11.625" style="94" bestFit="1" customWidth="1"/>
    <col min="13059" max="13059" width="4.625" style="94" bestFit="1" customWidth="1"/>
    <col min="13060" max="13060" width="4.125" style="94" bestFit="1" customWidth="1"/>
    <col min="13061" max="13061" width="4.875" style="94" bestFit="1" customWidth="1"/>
    <col min="13062" max="13062" width="4.375" style="94" bestFit="1" customWidth="1"/>
    <col min="13063" max="13063" width="4.5" style="94" bestFit="1" customWidth="1"/>
    <col min="13064" max="13064" width="6.625" style="94" bestFit="1" customWidth="1"/>
    <col min="13065" max="13065" width="4.125" style="94" bestFit="1" customWidth="1"/>
    <col min="13066" max="13067" width="4.625" style="94" bestFit="1" customWidth="1"/>
    <col min="13068" max="13068" width="5.375" style="94" bestFit="1" customWidth="1"/>
    <col min="13069" max="13069" width="6.625" style="94" bestFit="1" customWidth="1"/>
    <col min="13070" max="13070" width="3.375" style="94" bestFit="1" customWidth="1"/>
    <col min="13071" max="13071" width="4.625" style="94" bestFit="1" customWidth="1"/>
    <col min="13072" max="13072" width="4.125" style="94" bestFit="1" customWidth="1"/>
    <col min="13073" max="13073" width="3.375" style="94" bestFit="1" customWidth="1"/>
    <col min="13074" max="13074" width="6.625" style="94" bestFit="1" customWidth="1"/>
    <col min="13075" max="13076" width="4.125" style="94" bestFit="1" customWidth="1"/>
    <col min="13077" max="13077" width="3.375" style="94" bestFit="1" customWidth="1"/>
    <col min="13078" max="13078" width="4.125" style="94" bestFit="1" customWidth="1"/>
    <col min="13079" max="13079" width="6.625" style="94" bestFit="1" customWidth="1"/>
    <col min="13080" max="13082" width="5.375" style="94" bestFit="1" customWidth="1"/>
    <col min="13083" max="13083" width="4.5" style="94" bestFit="1" customWidth="1"/>
    <col min="13084" max="13084" width="3.5" style="94" bestFit="1" customWidth="1"/>
    <col min="13085" max="13086" width="4.125" style="94" bestFit="1" customWidth="1"/>
    <col min="13087" max="13088" width="3.375" style="94" bestFit="1" customWidth="1"/>
    <col min="13089" max="13089" width="4.5" style="94" bestFit="1" customWidth="1"/>
    <col min="13090" max="13090" width="4.5" style="94" customWidth="1"/>
    <col min="13091" max="13091" width="4.125" style="94" bestFit="1" customWidth="1"/>
    <col min="13092" max="13093" width="3.375" style="94" bestFit="1" customWidth="1"/>
    <col min="13094" max="13094" width="4.5" style="94" bestFit="1" customWidth="1"/>
    <col min="13095" max="13095" width="4.5" style="94" customWidth="1"/>
    <col min="13096" max="13096" width="4.125" style="94" bestFit="1" customWidth="1"/>
    <col min="13097" max="13098" width="3.375" style="94" bestFit="1" customWidth="1"/>
    <col min="13099" max="13099" width="3.25" style="94" bestFit="1" customWidth="1"/>
    <col min="13100" max="13100" width="6.125" style="94" bestFit="1" customWidth="1"/>
    <col min="13101" max="13102" width="4.125" style="94" bestFit="1" customWidth="1"/>
    <col min="13103" max="13103" width="3.5" style="94" bestFit="1" customWidth="1"/>
    <col min="13104" max="13104" width="5" style="94" bestFit="1" customWidth="1"/>
    <col min="13105" max="13108" width="4.25" style="94" bestFit="1" customWidth="1"/>
    <col min="13109" max="13109" width="5" style="94" bestFit="1" customWidth="1"/>
    <col min="13110" max="13110" width="9" style="94"/>
    <col min="13111" max="13111" width="6.625" style="94" bestFit="1" customWidth="1"/>
    <col min="13112" max="13114" width="5.5" style="94" bestFit="1" customWidth="1"/>
    <col min="13115" max="13115" width="4.625" style="94" bestFit="1" customWidth="1"/>
    <col min="13116" max="13312" width="9" style="94"/>
    <col min="13313" max="13313" width="3.5" style="94" bestFit="1" customWidth="1"/>
    <col min="13314" max="13314" width="11.625" style="94" bestFit="1" customWidth="1"/>
    <col min="13315" max="13315" width="4.625" style="94" bestFit="1" customWidth="1"/>
    <col min="13316" max="13316" width="4.125" style="94" bestFit="1" customWidth="1"/>
    <col min="13317" max="13317" width="4.875" style="94" bestFit="1" customWidth="1"/>
    <col min="13318" max="13318" width="4.375" style="94" bestFit="1" customWidth="1"/>
    <col min="13319" max="13319" width="4.5" style="94" bestFit="1" customWidth="1"/>
    <col min="13320" max="13320" width="6.625" style="94" bestFit="1" customWidth="1"/>
    <col min="13321" max="13321" width="4.125" style="94" bestFit="1" customWidth="1"/>
    <col min="13322" max="13323" width="4.625" style="94" bestFit="1" customWidth="1"/>
    <col min="13324" max="13324" width="5.375" style="94" bestFit="1" customWidth="1"/>
    <col min="13325" max="13325" width="6.625" style="94" bestFit="1" customWidth="1"/>
    <col min="13326" max="13326" width="3.375" style="94" bestFit="1" customWidth="1"/>
    <col min="13327" max="13327" width="4.625" style="94" bestFit="1" customWidth="1"/>
    <col min="13328" max="13328" width="4.125" style="94" bestFit="1" customWidth="1"/>
    <col min="13329" max="13329" width="3.375" style="94" bestFit="1" customWidth="1"/>
    <col min="13330" max="13330" width="6.625" style="94" bestFit="1" customWidth="1"/>
    <col min="13331" max="13332" width="4.125" style="94" bestFit="1" customWidth="1"/>
    <col min="13333" max="13333" width="3.375" style="94" bestFit="1" customWidth="1"/>
    <col min="13334" max="13334" width="4.125" style="94" bestFit="1" customWidth="1"/>
    <col min="13335" max="13335" width="6.625" style="94" bestFit="1" customWidth="1"/>
    <col min="13336" max="13338" width="5.375" style="94" bestFit="1" customWidth="1"/>
    <col min="13339" max="13339" width="4.5" style="94" bestFit="1" customWidth="1"/>
    <col min="13340" max="13340" width="3.5" style="94" bestFit="1" customWidth="1"/>
    <col min="13341" max="13342" width="4.125" style="94" bestFit="1" customWidth="1"/>
    <col min="13343" max="13344" width="3.375" style="94" bestFit="1" customWidth="1"/>
    <col min="13345" max="13345" width="4.5" style="94" bestFit="1" customWidth="1"/>
    <col min="13346" max="13346" width="4.5" style="94" customWidth="1"/>
    <col min="13347" max="13347" width="4.125" style="94" bestFit="1" customWidth="1"/>
    <col min="13348" max="13349" width="3.375" style="94" bestFit="1" customWidth="1"/>
    <col min="13350" max="13350" width="4.5" style="94" bestFit="1" customWidth="1"/>
    <col min="13351" max="13351" width="4.5" style="94" customWidth="1"/>
    <col min="13352" max="13352" width="4.125" style="94" bestFit="1" customWidth="1"/>
    <col min="13353" max="13354" width="3.375" style="94" bestFit="1" customWidth="1"/>
    <col min="13355" max="13355" width="3.25" style="94" bestFit="1" customWidth="1"/>
    <col min="13356" max="13356" width="6.125" style="94" bestFit="1" customWidth="1"/>
    <col min="13357" max="13358" width="4.125" style="94" bestFit="1" customWidth="1"/>
    <col min="13359" max="13359" width="3.5" style="94" bestFit="1" customWidth="1"/>
    <col min="13360" max="13360" width="5" style="94" bestFit="1" customWidth="1"/>
    <col min="13361" max="13364" width="4.25" style="94" bestFit="1" customWidth="1"/>
    <col min="13365" max="13365" width="5" style="94" bestFit="1" customWidth="1"/>
    <col min="13366" max="13366" width="9" style="94"/>
    <col min="13367" max="13367" width="6.625" style="94" bestFit="1" customWidth="1"/>
    <col min="13368" max="13370" width="5.5" style="94" bestFit="1" customWidth="1"/>
    <col min="13371" max="13371" width="4.625" style="94" bestFit="1" customWidth="1"/>
    <col min="13372" max="13568" width="9" style="94"/>
    <col min="13569" max="13569" width="3.5" style="94" bestFit="1" customWidth="1"/>
    <col min="13570" max="13570" width="11.625" style="94" bestFit="1" customWidth="1"/>
    <col min="13571" max="13571" width="4.625" style="94" bestFit="1" customWidth="1"/>
    <col min="13572" max="13572" width="4.125" style="94" bestFit="1" customWidth="1"/>
    <col min="13573" max="13573" width="4.875" style="94" bestFit="1" customWidth="1"/>
    <col min="13574" max="13574" width="4.375" style="94" bestFit="1" customWidth="1"/>
    <col min="13575" max="13575" width="4.5" style="94" bestFit="1" customWidth="1"/>
    <col min="13576" max="13576" width="6.625" style="94" bestFit="1" customWidth="1"/>
    <col min="13577" max="13577" width="4.125" style="94" bestFit="1" customWidth="1"/>
    <col min="13578" max="13579" width="4.625" style="94" bestFit="1" customWidth="1"/>
    <col min="13580" max="13580" width="5.375" style="94" bestFit="1" customWidth="1"/>
    <col min="13581" max="13581" width="6.625" style="94" bestFit="1" customWidth="1"/>
    <col min="13582" max="13582" width="3.375" style="94" bestFit="1" customWidth="1"/>
    <col min="13583" max="13583" width="4.625" style="94" bestFit="1" customWidth="1"/>
    <col min="13584" max="13584" width="4.125" style="94" bestFit="1" customWidth="1"/>
    <col min="13585" max="13585" width="3.375" style="94" bestFit="1" customWidth="1"/>
    <col min="13586" max="13586" width="6.625" style="94" bestFit="1" customWidth="1"/>
    <col min="13587" max="13588" width="4.125" style="94" bestFit="1" customWidth="1"/>
    <col min="13589" max="13589" width="3.375" style="94" bestFit="1" customWidth="1"/>
    <col min="13590" max="13590" width="4.125" style="94" bestFit="1" customWidth="1"/>
    <col min="13591" max="13591" width="6.625" style="94" bestFit="1" customWidth="1"/>
    <col min="13592" max="13594" width="5.375" style="94" bestFit="1" customWidth="1"/>
    <col min="13595" max="13595" width="4.5" style="94" bestFit="1" customWidth="1"/>
    <col min="13596" max="13596" width="3.5" style="94" bestFit="1" customWidth="1"/>
    <col min="13597" max="13598" width="4.125" style="94" bestFit="1" customWidth="1"/>
    <col min="13599" max="13600" width="3.375" style="94" bestFit="1" customWidth="1"/>
    <col min="13601" max="13601" width="4.5" style="94" bestFit="1" customWidth="1"/>
    <col min="13602" max="13602" width="4.5" style="94" customWidth="1"/>
    <col min="13603" max="13603" width="4.125" style="94" bestFit="1" customWidth="1"/>
    <col min="13604" max="13605" width="3.375" style="94" bestFit="1" customWidth="1"/>
    <col min="13606" max="13606" width="4.5" style="94" bestFit="1" customWidth="1"/>
    <col min="13607" max="13607" width="4.5" style="94" customWidth="1"/>
    <col min="13608" max="13608" width="4.125" style="94" bestFit="1" customWidth="1"/>
    <col min="13609" max="13610" width="3.375" style="94" bestFit="1" customWidth="1"/>
    <col min="13611" max="13611" width="3.25" style="94" bestFit="1" customWidth="1"/>
    <col min="13612" max="13612" width="6.125" style="94" bestFit="1" customWidth="1"/>
    <col min="13613" max="13614" width="4.125" style="94" bestFit="1" customWidth="1"/>
    <col min="13615" max="13615" width="3.5" style="94" bestFit="1" customWidth="1"/>
    <col min="13616" max="13616" width="5" style="94" bestFit="1" customWidth="1"/>
    <col min="13617" max="13620" width="4.25" style="94" bestFit="1" customWidth="1"/>
    <col min="13621" max="13621" width="5" style="94" bestFit="1" customWidth="1"/>
    <col min="13622" max="13622" width="9" style="94"/>
    <col min="13623" max="13623" width="6.625" style="94" bestFit="1" customWidth="1"/>
    <col min="13624" max="13626" width="5.5" style="94" bestFit="1" customWidth="1"/>
    <col min="13627" max="13627" width="4.625" style="94" bestFit="1" customWidth="1"/>
    <col min="13628" max="13824" width="9" style="94"/>
    <col min="13825" max="13825" width="3.5" style="94" bestFit="1" customWidth="1"/>
    <col min="13826" max="13826" width="11.625" style="94" bestFit="1" customWidth="1"/>
    <col min="13827" max="13827" width="4.625" style="94" bestFit="1" customWidth="1"/>
    <col min="13828" max="13828" width="4.125" style="94" bestFit="1" customWidth="1"/>
    <col min="13829" max="13829" width="4.875" style="94" bestFit="1" customWidth="1"/>
    <col min="13830" max="13830" width="4.375" style="94" bestFit="1" customWidth="1"/>
    <col min="13831" max="13831" width="4.5" style="94" bestFit="1" customWidth="1"/>
    <col min="13832" max="13832" width="6.625" style="94" bestFit="1" customWidth="1"/>
    <col min="13833" max="13833" width="4.125" style="94" bestFit="1" customWidth="1"/>
    <col min="13834" max="13835" width="4.625" style="94" bestFit="1" customWidth="1"/>
    <col min="13836" max="13836" width="5.375" style="94" bestFit="1" customWidth="1"/>
    <col min="13837" max="13837" width="6.625" style="94" bestFit="1" customWidth="1"/>
    <col min="13838" max="13838" width="3.375" style="94" bestFit="1" customWidth="1"/>
    <col min="13839" max="13839" width="4.625" style="94" bestFit="1" customWidth="1"/>
    <col min="13840" max="13840" width="4.125" style="94" bestFit="1" customWidth="1"/>
    <col min="13841" max="13841" width="3.375" style="94" bestFit="1" customWidth="1"/>
    <col min="13842" max="13842" width="6.625" style="94" bestFit="1" customWidth="1"/>
    <col min="13843" max="13844" width="4.125" style="94" bestFit="1" customWidth="1"/>
    <col min="13845" max="13845" width="3.375" style="94" bestFit="1" customWidth="1"/>
    <col min="13846" max="13846" width="4.125" style="94" bestFit="1" customWidth="1"/>
    <col min="13847" max="13847" width="6.625" style="94" bestFit="1" customWidth="1"/>
    <col min="13848" max="13850" width="5.375" style="94" bestFit="1" customWidth="1"/>
    <col min="13851" max="13851" width="4.5" style="94" bestFit="1" customWidth="1"/>
    <col min="13852" max="13852" width="3.5" style="94" bestFit="1" customWidth="1"/>
    <col min="13853" max="13854" width="4.125" style="94" bestFit="1" customWidth="1"/>
    <col min="13855" max="13856" width="3.375" style="94" bestFit="1" customWidth="1"/>
    <col min="13857" max="13857" width="4.5" style="94" bestFit="1" customWidth="1"/>
    <col min="13858" max="13858" width="4.5" style="94" customWidth="1"/>
    <col min="13859" max="13859" width="4.125" style="94" bestFit="1" customWidth="1"/>
    <col min="13860" max="13861" width="3.375" style="94" bestFit="1" customWidth="1"/>
    <col min="13862" max="13862" width="4.5" style="94" bestFit="1" customWidth="1"/>
    <col min="13863" max="13863" width="4.5" style="94" customWidth="1"/>
    <col min="13864" max="13864" width="4.125" style="94" bestFit="1" customWidth="1"/>
    <col min="13865" max="13866" width="3.375" style="94" bestFit="1" customWidth="1"/>
    <col min="13867" max="13867" width="3.25" style="94" bestFit="1" customWidth="1"/>
    <col min="13868" max="13868" width="6.125" style="94" bestFit="1" customWidth="1"/>
    <col min="13869" max="13870" width="4.125" style="94" bestFit="1" customWidth="1"/>
    <col min="13871" max="13871" width="3.5" style="94" bestFit="1" customWidth="1"/>
    <col min="13872" max="13872" width="5" style="94" bestFit="1" customWidth="1"/>
    <col min="13873" max="13876" width="4.25" style="94" bestFit="1" customWidth="1"/>
    <col min="13877" max="13877" width="5" style="94" bestFit="1" customWidth="1"/>
    <col min="13878" max="13878" width="9" style="94"/>
    <col min="13879" max="13879" width="6.625" style="94" bestFit="1" customWidth="1"/>
    <col min="13880" max="13882" width="5.5" style="94" bestFit="1" customWidth="1"/>
    <col min="13883" max="13883" width="4.625" style="94" bestFit="1" customWidth="1"/>
    <col min="13884" max="14080" width="9" style="94"/>
    <col min="14081" max="14081" width="3.5" style="94" bestFit="1" customWidth="1"/>
    <col min="14082" max="14082" width="11.625" style="94" bestFit="1" customWidth="1"/>
    <col min="14083" max="14083" width="4.625" style="94" bestFit="1" customWidth="1"/>
    <col min="14084" max="14084" width="4.125" style="94" bestFit="1" customWidth="1"/>
    <col min="14085" max="14085" width="4.875" style="94" bestFit="1" customWidth="1"/>
    <col min="14086" max="14086" width="4.375" style="94" bestFit="1" customWidth="1"/>
    <col min="14087" max="14087" width="4.5" style="94" bestFit="1" customWidth="1"/>
    <col min="14088" max="14088" width="6.625" style="94" bestFit="1" customWidth="1"/>
    <col min="14089" max="14089" width="4.125" style="94" bestFit="1" customWidth="1"/>
    <col min="14090" max="14091" width="4.625" style="94" bestFit="1" customWidth="1"/>
    <col min="14092" max="14092" width="5.375" style="94" bestFit="1" customWidth="1"/>
    <col min="14093" max="14093" width="6.625" style="94" bestFit="1" customWidth="1"/>
    <col min="14094" max="14094" width="3.375" style="94" bestFit="1" customWidth="1"/>
    <col min="14095" max="14095" width="4.625" style="94" bestFit="1" customWidth="1"/>
    <col min="14096" max="14096" width="4.125" style="94" bestFit="1" customWidth="1"/>
    <col min="14097" max="14097" width="3.375" style="94" bestFit="1" customWidth="1"/>
    <col min="14098" max="14098" width="6.625" style="94" bestFit="1" customWidth="1"/>
    <col min="14099" max="14100" width="4.125" style="94" bestFit="1" customWidth="1"/>
    <col min="14101" max="14101" width="3.375" style="94" bestFit="1" customWidth="1"/>
    <col min="14102" max="14102" width="4.125" style="94" bestFit="1" customWidth="1"/>
    <col min="14103" max="14103" width="6.625" style="94" bestFit="1" customWidth="1"/>
    <col min="14104" max="14106" width="5.375" style="94" bestFit="1" customWidth="1"/>
    <col min="14107" max="14107" width="4.5" style="94" bestFit="1" customWidth="1"/>
    <col min="14108" max="14108" width="3.5" style="94" bestFit="1" customWidth="1"/>
    <col min="14109" max="14110" width="4.125" style="94" bestFit="1" customWidth="1"/>
    <col min="14111" max="14112" width="3.375" style="94" bestFit="1" customWidth="1"/>
    <col min="14113" max="14113" width="4.5" style="94" bestFit="1" customWidth="1"/>
    <col min="14114" max="14114" width="4.5" style="94" customWidth="1"/>
    <col min="14115" max="14115" width="4.125" style="94" bestFit="1" customWidth="1"/>
    <col min="14116" max="14117" width="3.375" style="94" bestFit="1" customWidth="1"/>
    <col min="14118" max="14118" width="4.5" style="94" bestFit="1" customWidth="1"/>
    <col min="14119" max="14119" width="4.5" style="94" customWidth="1"/>
    <col min="14120" max="14120" width="4.125" style="94" bestFit="1" customWidth="1"/>
    <col min="14121" max="14122" width="3.375" style="94" bestFit="1" customWidth="1"/>
    <col min="14123" max="14123" width="3.25" style="94" bestFit="1" customWidth="1"/>
    <col min="14124" max="14124" width="6.125" style="94" bestFit="1" customWidth="1"/>
    <col min="14125" max="14126" width="4.125" style="94" bestFit="1" customWidth="1"/>
    <col min="14127" max="14127" width="3.5" style="94" bestFit="1" customWidth="1"/>
    <col min="14128" max="14128" width="5" style="94" bestFit="1" customWidth="1"/>
    <col min="14129" max="14132" width="4.25" style="94" bestFit="1" customWidth="1"/>
    <col min="14133" max="14133" width="5" style="94" bestFit="1" customWidth="1"/>
    <col min="14134" max="14134" width="9" style="94"/>
    <col min="14135" max="14135" width="6.625" style="94" bestFit="1" customWidth="1"/>
    <col min="14136" max="14138" width="5.5" style="94" bestFit="1" customWidth="1"/>
    <col min="14139" max="14139" width="4.625" style="94" bestFit="1" customWidth="1"/>
    <col min="14140" max="14336" width="9" style="94"/>
    <col min="14337" max="14337" width="3.5" style="94" bestFit="1" customWidth="1"/>
    <col min="14338" max="14338" width="11.625" style="94" bestFit="1" customWidth="1"/>
    <col min="14339" max="14339" width="4.625" style="94" bestFit="1" customWidth="1"/>
    <col min="14340" max="14340" width="4.125" style="94" bestFit="1" customWidth="1"/>
    <col min="14341" max="14341" width="4.875" style="94" bestFit="1" customWidth="1"/>
    <col min="14342" max="14342" width="4.375" style="94" bestFit="1" customWidth="1"/>
    <col min="14343" max="14343" width="4.5" style="94" bestFit="1" customWidth="1"/>
    <col min="14344" max="14344" width="6.625" style="94" bestFit="1" customWidth="1"/>
    <col min="14345" max="14345" width="4.125" style="94" bestFit="1" customWidth="1"/>
    <col min="14346" max="14347" width="4.625" style="94" bestFit="1" customWidth="1"/>
    <col min="14348" max="14348" width="5.375" style="94" bestFit="1" customWidth="1"/>
    <col min="14349" max="14349" width="6.625" style="94" bestFit="1" customWidth="1"/>
    <col min="14350" max="14350" width="3.375" style="94" bestFit="1" customWidth="1"/>
    <col min="14351" max="14351" width="4.625" style="94" bestFit="1" customWidth="1"/>
    <col min="14352" max="14352" width="4.125" style="94" bestFit="1" customWidth="1"/>
    <col min="14353" max="14353" width="3.375" style="94" bestFit="1" customWidth="1"/>
    <col min="14354" max="14354" width="6.625" style="94" bestFit="1" customWidth="1"/>
    <col min="14355" max="14356" width="4.125" style="94" bestFit="1" customWidth="1"/>
    <col min="14357" max="14357" width="3.375" style="94" bestFit="1" customWidth="1"/>
    <col min="14358" max="14358" width="4.125" style="94" bestFit="1" customWidth="1"/>
    <col min="14359" max="14359" width="6.625" style="94" bestFit="1" customWidth="1"/>
    <col min="14360" max="14362" width="5.375" style="94" bestFit="1" customWidth="1"/>
    <col min="14363" max="14363" width="4.5" style="94" bestFit="1" customWidth="1"/>
    <col min="14364" max="14364" width="3.5" style="94" bestFit="1" customWidth="1"/>
    <col min="14365" max="14366" width="4.125" style="94" bestFit="1" customWidth="1"/>
    <col min="14367" max="14368" width="3.375" style="94" bestFit="1" customWidth="1"/>
    <col min="14369" max="14369" width="4.5" style="94" bestFit="1" customWidth="1"/>
    <col min="14370" max="14370" width="4.5" style="94" customWidth="1"/>
    <col min="14371" max="14371" width="4.125" style="94" bestFit="1" customWidth="1"/>
    <col min="14372" max="14373" width="3.375" style="94" bestFit="1" customWidth="1"/>
    <col min="14374" max="14374" width="4.5" style="94" bestFit="1" customWidth="1"/>
    <col min="14375" max="14375" width="4.5" style="94" customWidth="1"/>
    <col min="14376" max="14376" width="4.125" style="94" bestFit="1" customWidth="1"/>
    <col min="14377" max="14378" width="3.375" style="94" bestFit="1" customWidth="1"/>
    <col min="14379" max="14379" width="3.25" style="94" bestFit="1" customWidth="1"/>
    <col min="14380" max="14380" width="6.125" style="94" bestFit="1" customWidth="1"/>
    <col min="14381" max="14382" width="4.125" style="94" bestFit="1" customWidth="1"/>
    <col min="14383" max="14383" width="3.5" style="94" bestFit="1" customWidth="1"/>
    <col min="14384" max="14384" width="5" style="94" bestFit="1" customWidth="1"/>
    <col min="14385" max="14388" width="4.25" style="94" bestFit="1" customWidth="1"/>
    <col min="14389" max="14389" width="5" style="94" bestFit="1" customWidth="1"/>
    <col min="14390" max="14390" width="9" style="94"/>
    <col min="14391" max="14391" width="6.625" style="94" bestFit="1" customWidth="1"/>
    <col min="14392" max="14394" width="5.5" style="94" bestFit="1" customWidth="1"/>
    <col min="14395" max="14395" width="4.625" style="94" bestFit="1" customWidth="1"/>
    <col min="14396" max="14592" width="9" style="94"/>
    <col min="14593" max="14593" width="3.5" style="94" bestFit="1" customWidth="1"/>
    <col min="14594" max="14594" width="11.625" style="94" bestFit="1" customWidth="1"/>
    <col min="14595" max="14595" width="4.625" style="94" bestFit="1" customWidth="1"/>
    <col min="14596" max="14596" width="4.125" style="94" bestFit="1" customWidth="1"/>
    <col min="14597" max="14597" width="4.875" style="94" bestFit="1" customWidth="1"/>
    <col min="14598" max="14598" width="4.375" style="94" bestFit="1" customWidth="1"/>
    <col min="14599" max="14599" width="4.5" style="94" bestFit="1" customWidth="1"/>
    <col min="14600" max="14600" width="6.625" style="94" bestFit="1" customWidth="1"/>
    <col min="14601" max="14601" width="4.125" style="94" bestFit="1" customWidth="1"/>
    <col min="14602" max="14603" width="4.625" style="94" bestFit="1" customWidth="1"/>
    <col min="14604" max="14604" width="5.375" style="94" bestFit="1" customWidth="1"/>
    <col min="14605" max="14605" width="6.625" style="94" bestFit="1" customWidth="1"/>
    <col min="14606" max="14606" width="3.375" style="94" bestFit="1" customWidth="1"/>
    <col min="14607" max="14607" width="4.625" style="94" bestFit="1" customWidth="1"/>
    <col min="14608" max="14608" width="4.125" style="94" bestFit="1" customWidth="1"/>
    <col min="14609" max="14609" width="3.375" style="94" bestFit="1" customWidth="1"/>
    <col min="14610" max="14610" width="6.625" style="94" bestFit="1" customWidth="1"/>
    <col min="14611" max="14612" width="4.125" style="94" bestFit="1" customWidth="1"/>
    <col min="14613" max="14613" width="3.375" style="94" bestFit="1" customWidth="1"/>
    <col min="14614" max="14614" width="4.125" style="94" bestFit="1" customWidth="1"/>
    <col min="14615" max="14615" width="6.625" style="94" bestFit="1" customWidth="1"/>
    <col min="14616" max="14618" width="5.375" style="94" bestFit="1" customWidth="1"/>
    <col min="14619" max="14619" width="4.5" style="94" bestFit="1" customWidth="1"/>
    <col min="14620" max="14620" width="3.5" style="94" bestFit="1" customWidth="1"/>
    <col min="14621" max="14622" width="4.125" style="94" bestFit="1" customWidth="1"/>
    <col min="14623" max="14624" width="3.375" style="94" bestFit="1" customWidth="1"/>
    <col min="14625" max="14625" width="4.5" style="94" bestFit="1" customWidth="1"/>
    <col min="14626" max="14626" width="4.5" style="94" customWidth="1"/>
    <col min="14627" max="14627" width="4.125" style="94" bestFit="1" customWidth="1"/>
    <col min="14628" max="14629" width="3.375" style="94" bestFit="1" customWidth="1"/>
    <col min="14630" max="14630" width="4.5" style="94" bestFit="1" customWidth="1"/>
    <col min="14631" max="14631" width="4.5" style="94" customWidth="1"/>
    <col min="14632" max="14632" width="4.125" style="94" bestFit="1" customWidth="1"/>
    <col min="14633" max="14634" width="3.375" style="94" bestFit="1" customWidth="1"/>
    <col min="14635" max="14635" width="3.25" style="94" bestFit="1" customWidth="1"/>
    <col min="14636" max="14636" width="6.125" style="94" bestFit="1" customWidth="1"/>
    <col min="14637" max="14638" width="4.125" style="94" bestFit="1" customWidth="1"/>
    <col min="14639" max="14639" width="3.5" style="94" bestFit="1" customWidth="1"/>
    <col min="14640" max="14640" width="5" style="94" bestFit="1" customWidth="1"/>
    <col min="14641" max="14644" width="4.25" style="94" bestFit="1" customWidth="1"/>
    <col min="14645" max="14645" width="5" style="94" bestFit="1" customWidth="1"/>
    <col min="14646" max="14646" width="9" style="94"/>
    <col min="14647" max="14647" width="6.625" style="94" bestFit="1" customWidth="1"/>
    <col min="14648" max="14650" width="5.5" style="94" bestFit="1" customWidth="1"/>
    <col min="14651" max="14651" width="4.625" style="94" bestFit="1" customWidth="1"/>
    <col min="14652" max="14848" width="9" style="94"/>
    <col min="14849" max="14849" width="3.5" style="94" bestFit="1" customWidth="1"/>
    <col min="14850" max="14850" width="11.625" style="94" bestFit="1" customWidth="1"/>
    <col min="14851" max="14851" width="4.625" style="94" bestFit="1" customWidth="1"/>
    <col min="14852" max="14852" width="4.125" style="94" bestFit="1" customWidth="1"/>
    <col min="14853" max="14853" width="4.875" style="94" bestFit="1" customWidth="1"/>
    <col min="14854" max="14854" width="4.375" style="94" bestFit="1" customWidth="1"/>
    <col min="14855" max="14855" width="4.5" style="94" bestFit="1" customWidth="1"/>
    <col min="14856" max="14856" width="6.625" style="94" bestFit="1" customWidth="1"/>
    <col min="14857" max="14857" width="4.125" style="94" bestFit="1" customWidth="1"/>
    <col min="14858" max="14859" width="4.625" style="94" bestFit="1" customWidth="1"/>
    <col min="14860" max="14860" width="5.375" style="94" bestFit="1" customWidth="1"/>
    <col min="14861" max="14861" width="6.625" style="94" bestFit="1" customWidth="1"/>
    <col min="14862" max="14862" width="3.375" style="94" bestFit="1" customWidth="1"/>
    <col min="14863" max="14863" width="4.625" style="94" bestFit="1" customWidth="1"/>
    <col min="14864" max="14864" width="4.125" style="94" bestFit="1" customWidth="1"/>
    <col min="14865" max="14865" width="3.375" style="94" bestFit="1" customWidth="1"/>
    <col min="14866" max="14866" width="6.625" style="94" bestFit="1" customWidth="1"/>
    <col min="14867" max="14868" width="4.125" style="94" bestFit="1" customWidth="1"/>
    <col min="14869" max="14869" width="3.375" style="94" bestFit="1" customWidth="1"/>
    <col min="14870" max="14870" width="4.125" style="94" bestFit="1" customWidth="1"/>
    <col min="14871" max="14871" width="6.625" style="94" bestFit="1" customWidth="1"/>
    <col min="14872" max="14874" width="5.375" style="94" bestFit="1" customWidth="1"/>
    <col min="14875" max="14875" width="4.5" style="94" bestFit="1" customWidth="1"/>
    <col min="14876" max="14876" width="3.5" style="94" bestFit="1" customWidth="1"/>
    <col min="14877" max="14878" width="4.125" style="94" bestFit="1" customWidth="1"/>
    <col min="14879" max="14880" width="3.375" style="94" bestFit="1" customWidth="1"/>
    <col min="14881" max="14881" width="4.5" style="94" bestFit="1" customWidth="1"/>
    <col min="14882" max="14882" width="4.5" style="94" customWidth="1"/>
    <col min="14883" max="14883" width="4.125" style="94" bestFit="1" customWidth="1"/>
    <col min="14884" max="14885" width="3.375" style="94" bestFit="1" customWidth="1"/>
    <col min="14886" max="14886" width="4.5" style="94" bestFit="1" customWidth="1"/>
    <col min="14887" max="14887" width="4.5" style="94" customWidth="1"/>
    <col min="14888" max="14888" width="4.125" style="94" bestFit="1" customWidth="1"/>
    <col min="14889" max="14890" width="3.375" style="94" bestFit="1" customWidth="1"/>
    <col min="14891" max="14891" width="3.25" style="94" bestFit="1" customWidth="1"/>
    <col min="14892" max="14892" width="6.125" style="94" bestFit="1" customWidth="1"/>
    <col min="14893" max="14894" width="4.125" style="94" bestFit="1" customWidth="1"/>
    <col min="14895" max="14895" width="3.5" style="94" bestFit="1" customWidth="1"/>
    <col min="14896" max="14896" width="5" style="94" bestFit="1" customWidth="1"/>
    <col min="14897" max="14900" width="4.25" style="94" bestFit="1" customWidth="1"/>
    <col min="14901" max="14901" width="5" style="94" bestFit="1" customWidth="1"/>
    <col min="14902" max="14902" width="9" style="94"/>
    <col min="14903" max="14903" width="6.625" style="94" bestFit="1" customWidth="1"/>
    <col min="14904" max="14906" width="5.5" style="94" bestFit="1" customWidth="1"/>
    <col min="14907" max="14907" width="4.625" style="94" bestFit="1" customWidth="1"/>
    <col min="14908" max="15104" width="9" style="94"/>
    <col min="15105" max="15105" width="3.5" style="94" bestFit="1" customWidth="1"/>
    <col min="15106" max="15106" width="11.625" style="94" bestFit="1" customWidth="1"/>
    <col min="15107" max="15107" width="4.625" style="94" bestFit="1" customWidth="1"/>
    <col min="15108" max="15108" width="4.125" style="94" bestFit="1" customWidth="1"/>
    <col min="15109" max="15109" width="4.875" style="94" bestFit="1" customWidth="1"/>
    <col min="15110" max="15110" width="4.375" style="94" bestFit="1" customWidth="1"/>
    <col min="15111" max="15111" width="4.5" style="94" bestFit="1" customWidth="1"/>
    <col min="15112" max="15112" width="6.625" style="94" bestFit="1" customWidth="1"/>
    <col min="15113" max="15113" width="4.125" style="94" bestFit="1" customWidth="1"/>
    <col min="15114" max="15115" width="4.625" style="94" bestFit="1" customWidth="1"/>
    <col min="15116" max="15116" width="5.375" style="94" bestFit="1" customWidth="1"/>
    <col min="15117" max="15117" width="6.625" style="94" bestFit="1" customWidth="1"/>
    <col min="15118" max="15118" width="3.375" style="94" bestFit="1" customWidth="1"/>
    <col min="15119" max="15119" width="4.625" style="94" bestFit="1" customWidth="1"/>
    <col min="15120" max="15120" width="4.125" style="94" bestFit="1" customWidth="1"/>
    <col min="15121" max="15121" width="3.375" style="94" bestFit="1" customWidth="1"/>
    <col min="15122" max="15122" width="6.625" style="94" bestFit="1" customWidth="1"/>
    <col min="15123" max="15124" width="4.125" style="94" bestFit="1" customWidth="1"/>
    <col min="15125" max="15125" width="3.375" style="94" bestFit="1" customWidth="1"/>
    <col min="15126" max="15126" width="4.125" style="94" bestFit="1" customWidth="1"/>
    <col min="15127" max="15127" width="6.625" style="94" bestFit="1" customWidth="1"/>
    <col min="15128" max="15130" width="5.375" style="94" bestFit="1" customWidth="1"/>
    <col min="15131" max="15131" width="4.5" style="94" bestFit="1" customWidth="1"/>
    <col min="15132" max="15132" width="3.5" style="94" bestFit="1" customWidth="1"/>
    <col min="15133" max="15134" width="4.125" style="94" bestFit="1" customWidth="1"/>
    <col min="15135" max="15136" width="3.375" style="94" bestFit="1" customWidth="1"/>
    <col min="15137" max="15137" width="4.5" style="94" bestFit="1" customWidth="1"/>
    <col min="15138" max="15138" width="4.5" style="94" customWidth="1"/>
    <col min="15139" max="15139" width="4.125" style="94" bestFit="1" customWidth="1"/>
    <col min="15140" max="15141" width="3.375" style="94" bestFit="1" customWidth="1"/>
    <col min="15142" max="15142" width="4.5" style="94" bestFit="1" customWidth="1"/>
    <col min="15143" max="15143" width="4.5" style="94" customWidth="1"/>
    <col min="15144" max="15144" width="4.125" style="94" bestFit="1" customWidth="1"/>
    <col min="15145" max="15146" width="3.375" style="94" bestFit="1" customWidth="1"/>
    <col min="15147" max="15147" width="3.25" style="94" bestFit="1" customWidth="1"/>
    <col min="15148" max="15148" width="6.125" style="94" bestFit="1" customWidth="1"/>
    <col min="15149" max="15150" width="4.125" style="94" bestFit="1" customWidth="1"/>
    <col min="15151" max="15151" width="3.5" style="94" bestFit="1" customWidth="1"/>
    <col min="15152" max="15152" width="5" style="94" bestFit="1" customWidth="1"/>
    <col min="15153" max="15156" width="4.25" style="94" bestFit="1" customWidth="1"/>
    <col min="15157" max="15157" width="5" style="94" bestFit="1" customWidth="1"/>
    <col min="15158" max="15158" width="9" style="94"/>
    <col min="15159" max="15159" width="6.625" style="94" bestFit="1" customWidth="1"/>
    <col min="15160" max="15162" width="5.5" style="94" bestFit="1" customWidth="1"/>
    <col min="15163" max="15163" width="4.625" style="94" bestFit="1" customWidth="1"/>
    <col min="15164" max="15360" width="9" style="94"/>
    <col min="15361" max="15361" width="3.5" style="94" bestFit="1" customWidth="1"/>
    <col min="15362" max="15362" width="11.625" style="94" bestFit="1" customWidth="1"/>
    <col min="15363" max="15363" width="4.625" style="94" bestFit="1" customWidth="1"/>
    <col min="15364" max="15364" width="4.125" style="94" bestFit="1" customWidth="1"/>
    <col min="15365" max="15365" width="4.875" style="94" bestFit="1" customWidth="1"/>
    <col min="15366" max="15366" width="4.375" style="94" bestFit="1" customWidth="1"/>
    <col min="15367" max="15367" width="4.5" style="94" bestFit="1" customWidth="1"/>
    <col min="15368" max="15368" width="6.625" style="94" bestFit="1" customWidth="1"/>
    <col min="15369" max="15369" width="4.125" style="94" bestFit="1" customWidth="1"/>
    <col min="15370" max="15371" width="4.625" style="94" bestFit="1" customWidth="1"/>
    <col min="15372" max="15372" width="5.375" style="94" bestFit="1" customWidth="1"/>
    <col min="15373" max="15373" width="6.625" style="94" bestFit="1" customWidth="1"/>
    <col min="15374" max="15374" width="3.375" style="94" bestFit="1" customWidth="1"/>
    <col min="15375" max="15375" width="4.625" style="94" bestFit="1" customWidth="1"/>
    <col min="15376" max="15376" width="4.125" style="94" bestFit="1" customWidth="1"/>
    <col min="15377" max="15377" width="3.375" style="94" bestFit="1" customWidth="1"/>
    <col min="15378" max="15378" width="6.625" style="94" bestFit="1" customWidth="1"/>
    <col min="15379" max="15380" width="4.125" style="94" bestFit="1" customWidth="1"/>
    <col min="15381" max="15381" width="3.375" style="94" bestFit="1" customWidth="1"/>
    <col min="15382" max="15382" width="4.125" style="94" bestFit="1" customWidth="1"/>
    <col min="15383" max="15383" width="6.625" style="94" bestFit="1" customWidth="1"/>
    <col min="15384" max="15386" width="5.375" style="94" bestFit="1" customWidth="1"/>
    <col min="15387" max="15387" width="4.5" style="94" bestFit="1" customWidth="1"/>
    <col min="15388" max="15388" width="3.5" style="94" bestFit="1" customWidth="1"/>
    <col min="15389" max="15390" width="4.125" style="94" bestFit="1" customWidth="1"/>
    <col min="15391" max="15392" width="3.375" style="94" bestFit="1" customWidth="1"/>
    <col min="15393" max="15393" width="4.5" style="94" bestFit="1" customWidth="1"/>
    <col min="15394" max="15394" width="4.5" style="94" customWidth="1"/>
    <col min="15395" max="15395" width="4.125" style="94" bestFit="1" customWidth="1"/>
    <col min="15396" max="15397" width="3.375" style="94" bestFit="1" customWidth="1"/>
    <col min="15398" max="15398" width="4.5" style="94" bestFit="1" customWidth="1"/>
    <col min="15399" max="15399" width="4.5" style="94" customWidth="1"/>
    <col min="15400" max="15400" width="4.125" style="94" bestFit="1" customWidth="1"/>
    <col min="15401" max="15402" width="3.375" style="94" bestFit="1" customWidth="1"/>
    <col min="15403" max="15403" width="3.25" style="94" bestFit="1" customWidth="1"/>
    <col min="15404" max="15404" width="6.125" style="94" bestFit="1" customWidth="1"/>
    <col min="15405" max="15406" width="4.125" style="94" bestFit="1" customWidth="1"/>
    <col min="15407" max="15407" width="3.5" style="94" bestFit="1" customWidth="1"/>
    <col min="15408" max="15408" width="5" style="94" bestFit="1" customWidth="1"/>
    <col min="15409" max="15412" width="4.25" style="94" bestFit="1" customWidth="1"/>
    <col min="15413" max="15413" width="5" style="94" bestFit="1" customWidth="1"/>
    <col min="15414" max="15414" width="9" style="94"/>
    <col min="15415" max="15415" width="6.625" style="94" bestFit="1" customWidth="1"/>
    <col min="15416" max="15418" width="5.5" style="94" bestFit="1" customWidth="1"/>
    <col min="15419" max="15419" width="4.625" style="94" bestFit="1" customWidth="1"/>
    <col min="15420" max="15616" width="9" style="94"/>
    <col min="15617" max="15617" width="3.5" style="94" bestFit="1" customWidth="1"/>
    <col min="15618" max="15618" width="11.625" style="94" bestFit="1" customWidth="1"/>
    <col min="15619" max="15619" width="4.625" style="94" bestFit="1" customWidth="1"/>
    <col min="15620" max="15620" width="4.125" style="94" bestFit="1" customWidth="1"/>
    <col min="15621" max="15621" width="4.875" style="94" bestFit="1" customWidth="1"/>
    <col min="15622" max="15622" width="4.375" style="94" bestFit="1" customWidth="1"/>
    <col min="15623" max="15623" width="4.5" style="94" bestFit="1" customWidth="1"/>
    <col min="15624" max="15624" width="6.625" style="94" bestFit="1" customWidth="1"/>
    <col min="15625" max="15625" width="4.125" style="94" bestFit="1" customWidth="1"/>
    <col min="15626" max="15627" width="4.625" style="94" bestFit="1" customWidth="1"/>
    <col min="15628" max="15628" width="5.375" style="94" bestFit="1" customWidth="1"/>
    <col min="15629" max="15629" width="6.625" style="94" bestFit="1" customWidth="1"/>
    <col min="15630" max="15630" width="3.375" style="94" bestFit="1" customWidth="1"/>
    <col min="15631" max="15631" width="4.625" style="94" bestFit="1" customWidth="1"/>
    <col min="15632" max="15632" width="4.125" style="94" bestFit="1" customWidth="1"/>
    <col min="15633" max="15633" width="3.375" style="94" bestFit="1" customWidth="1"/>
    <col min="15634" max="15634" width="6.625" style="94" bestFit="1" customWidth="1"/>
    <col min="15635" max="15636" width="4.125" style="94" bestFit="1" customWidth="1"/>
    <col min="15637" max="15637" width="3.375" style="94" bestFit="1" customWidth="1"/>
    <col min="15638" max="15638" width="4.125" style="94" bestFit="1" customWidth="1"/>
    <col min="15639" max="15639" width="6.625" style="94" bestFit="1" customWidth="1"/>
    <col min="15640" max="15642" width="5.375" style="94" bestFit="1" customWidth="1"/>
    <col min="15643" max="15643" width="4.5" style="94" bestFit="1" customWidth="1"/>
    <col min="15644" max="15644" width="3.5" style="94" bestFit="1" customWidth="1"/>
    <col min="15645" max="15646" width="4.125" style="94" bestFit="1" customWidth="1"/>
    <col min="15647" max="15648" width="3.375" style="94" bestFit="1" customWidth="1"/>
    <col min="15649" max="15649" width="4.5" style="94" bestFit="1" customWidth="1"/>
    <col min="15650" max="15650" width="4.5" style="94" customWidth="1"/>
    <col min="15651" max="15651" width="4.125" style="94" bestFit="1" customWidth="1"/>
    <col min="15652" max="15653" width="3.375" style="94" bestFit="1" customWidth="1"/>
    <col min="15654" max="15654" width="4.5" style="94" bestFit="1" customWidth="1"/>
    <col min="15655" max="15655" width="4.5" style="94" customWidth="1"/>
    <col min="15656" max="15656" width="4.125" style="94" bestFit="1" customWidth="1"/>
    <col min="15657" max="15658" width="3.375" style="94" bestFit="1" customWidth="1"/>
    <col min="15659" max="15659" width="3.25" style="94" bestFit="1" customWidth="1"/>
    <col min="15660" max="15660" width="6.125" style="94" bestFit="1" customWidth="1"/>
    <col min="15661" max="15662" width="4.125" style="94" bestFit="1" customWidth="1"/>
    <col min="15663" max="15663" width="3.5" style="94" bestFit="1" customWidth="1"/>
    <col min="15664" max="15664" width="5" style="94" bestFit="1" customWidth="1"/>
    <col min="15665" max="15668" width="4.25" style="94" bestFit="1" customWidth="1"/>
    <col min="15669" max="15669" width="5" style="94" bestFit="1" customWidth="1"/>
    <col min="15670" max="15670" width="9" style="94"/>
    <col min="15671" max="15671" width="6.625" style="94" bestFit="1" customWidth="1"/>
    <col min="15672" max="15674" width="5.5" style="94" bestFit="1" customWidth="1"/>
    <col min="15675" max="15675" width="4.625" style="94" bestFit="1" customWidth="1"/>
    <col min="15676" max="15872" width="9" style="94"/>
    <col min="15873" max="15873" width="3.5" style="94" bestFit="1" customWidth="1"/>
    <col min="15874" max="15874" width="11.625" style="94" bestFit="1" customWidth="1"/>
    <col min="15875" max="15875" width="4.625" style="94" bestFit="1" customWidth="1"/>
    <col min="15876" max="15876" width="4.125" style="94" bestFit="1" customWidth="1"/>
    <col min="15877" max="15877" width="4.875" style="94" bestFit="1" customWidth="1"/>
    <col min="15878" max="15878" width="4.375" style="94" bestFit="1" customWidth="1"/>
    <col min="15879" max="15879" width="4.5" style="94" bestFit="1" customWidth="1"/>
    <col min="15880" max="15880" width="6.625" style="94" bestFit="1" customWidth="1"/>
    <col min="15881" max="15881" width="4.125" style="94" bestFit="1" customWidth="1"/>
    <col min="15882" max="15883" width="4.625" style="94" bestFit="1" customWidth="1"/>
    <col min="15884" max="15884" width="5.375" style="94" bestFit="1" customWidth="1"/>
    <col min="15885" max="15885" width="6.625" style="94" bestFit="1" customWidth="1"/>
    <col min="15886" max="15886" width="3.375" style="94" bestFit="1" customWidth="1"/>
    <col min="15887" max="15887" width="4.625" style="94" bestFit="1" customWidth="1"/>
    <col min="15888" max="15888" width="4.125" style="94" bestFit="1" customWidth="1"/>
    <col min="15889" max="15889" width="3.375" style="94" bestFit="1" customWidth="1"/>
    <col min="15890" max="15890" width="6.625" style="94" bestFit="1" customWidth="1"/>
    <col min="15891" max="15892" width="4.125" style="94" bestFit="1" customWidth="1"/>
    <col min="15893" max="15893" width="3.375" style="94" bestFit="1" customWidth="1"/>
    <col min="15894" max="15894" width="4.125" style="94" bestFit="1" customWidth="1"/>
    <col min="15895" max="15895" width="6.625" style="94" bestFit="1" customWidth="1"/>
    <col min="15896" max="15898" width="5.375" style="94" bestFit="1" customWidth="1"/>
    <col min="15899" max="15899" width="4.5" style="94" bestFit="1" customWidth="1"/>
    <col min="15900" max="15900" width="3.5" style="94" bestFit="1" customWidth="1"/>
    <col min="15901" max="15902" width="4.125" style="94" bestFit="1" customWidth="1"/>
    <col min="15903" max="15904" width="3.375" style="94" bestFit="1" customWidth="1"/>
    <col min="15905" max="15905" width="4.5" style="94" bestFit="1" customWidth="1"/>
    <col min="15906" max="15906" width="4.5" style="94" customWidth="1"/>
    <col min="15907" max="15907" width="4.125" style="94" bestFit="1" customWidth="1"/>
    <col min="15908" max="15909" width="3.375" style="94" bestFit="1" customWidth="1"/>
    <col min="15910" max="15910" width="4.5" style="94" bestFit="1" customWidth="1"/>
    <col min="15911" max="15911" width="4.5" style="94" customWidth="1"/>
    <col min="15912" max="15912" width="4.125" style="94" bestFit="1" customWidth="1"/>
    <col min="15913" max="15914" width="3.375" style="94" bestFit="1" customWidth="1"/>
    <col min="15915" max="15915" width="3.25" style="94" bestFit="1" customWidth="1"/>
    <col min="15916" max="15916" width="6.125" style="94" bestFit="1" customWidth="1"/>
    <col min="15917" max="15918" width="4.125" style="94" bestFit="1" customWidth="1"/>
    <col min="15919" max="15919" width="3.5" style="94" bestFit="1" customWidth="1"/>
    <col min="15920" max="15920" width="5" style="94" bestFit="1" customWidth="1"/>
    <col min="15921" max="15924" width="4.25" style="94" bestFit="1" customWidth="1"/>
    <col min="15925" max="15925" width="5" style="94" bestFit="1" customWidth="1"/>
    <col min="15926" max="15926" width="9" style="94"/>
    <col min="15927" max="15927" width="6.625" style="94" bestFit="1" customWidth="1"/>
    <col min="15928" max="15930" width="5.5" style="94" bestFit="1" customWidth="1"/>
    <col min="15931" max="15931" width="4.625" style="94" bestFit="1" customWidth="1"/>
    <col min="15932" max="16128" width="9" style="94"/>
    <col min="16129" max="16129" width="3.5" style="94" bestFit="1" customWidth="1"/>
    <col min="16130" max="16130" width="11.625" style="94" bestFit="1" customWidth="1"/>
    <col min="16131" max="16131" width="4.625" style="94" bestFit="1" customWidth="1"/>
    <col min="16132" max="16132" width="4.125" style="94" bestFit="1" customWidth="1"/>
    <col min="16133" max="16133" width="4.875" style="94" bestFit="1" customWidth="1"/>
    <col min="16134" max="16134" width="4.375" style="94" bestFit="1" customWidth="1"/>
    <col min="16135" max="16135" width="4.5" style="94" bestFit="1" customWidth="1"/>
    <col min="16136" max="16136" width="6.625" style="94" bestFit="1" customWidth="1"/>
    <col min="16137" max="16137" width="4.125" style="94" bestFit="1" customWidth="1"/>
    <col min="16138" max="16139" width="4.625" style="94" bestFit="1" customWidth="1"/>
    <col min="16140" max="16140" width="5.375" style="94" bestFit="1" customWidth="1"/>
    <col min="16141" max="16141" width="6.625" style="94" bestFit="1" customWidth="1"/>
    <col min="16142" max="16142" width="3.375" style="94" bestFit="1" customWidth="1"/>
    <col min="16143" max="16143" width="4.625" style="94" bestFit="1" customWidth="1"/>
    <col min="16144" max="16144" width="4.125" style="94" bestFit="1" customWidth="1"/>
    <col min="16145" max="16145" width="3.375" style="94" bestFit="1" customWidth="1"/>
    <col min="16146" max="16146" width="6.625" style="94" bestFit="1" customWidth="1"/>
    <col min="16147" max="16148" width="4.125" style="94" bestFit="1" customWidth="1"/>
    <col min="16149" max="16149" width="3.375" style="94" bestFit="1" customWidth="1"/>
    <col min="16150" max="16150" width="4.125" style="94" bestFit="1" customWidth="1"/>
    <col min="16151" max="16151" width="6.625" style="94" bestFit="1" customWidth="1"/>
    <col min="16152" max="16154" width="5.375" style="94" bestFit="1" customWidth="1"/>
    <col min="16155" max="16155" width="4.5" style="94" bestFit="1" customWidth="1"/>
    <col min="16156" max="16156" width="3.5" style="94" bestFit="1" customWidth="1"/>
    <col min="16157" max="16158" width="4.125" style="94" bestFit="1" customWidth="1"/>
    <col min="16159" max="16160" width="3.375" style="94" bestFit="1" customWidth="1"/>
    <col min="16161" max="16161" width="4.5" style="94" bestFit="1" customWidth="1"/>
    <col min="16162" max="16162" width="4.5" style="94" customWidth="1"/>
    <col min="16163" max="16163" width="4.125" style="94" bestFit="1" customWidth="1"/>
    <col min="16164" max="16165" width="3.375" style="94" bestFit="1" customWidth="1"/>
    <col min="16166" max="16166" width="4.5" style="94" bestFit="1" customWidth="1"/>
    <col min="16167" max="16167" width="4.5" style="94" customWidth="1"/>
    <col min="16168" max="16168" width="4.125" style="94" bestFit="1" customWidth="1"/>
    <col min="16169" max="16170" width="3.375" style="94" bestFit="1" customWidth="1"/>
    <col min="16171" max="16171" width="3.25" style="94" bestFit="1" customWidth="1"/>
    <col min="16172" max="16172" width="6.125" style="94" bestFit="1" customWidth="1"/>
    <col min="16173" max="16174" width="4.125" style="94" bestFit="1" customWidth="1"/>
    <col min="16175" max="16175" width="3.5" style="94" bestFit="1" customWidth="1"/>
    <col min="16176" max="16176" width="5" style="94" bestFit="1" customWidth="1"/>
    <col min="16177" max="16180" width="4.25" style="94" bestFit="1" customWidth="1"/>
    <col min="16181" max="16181" width="5" style="94" bestFit="1" customWidth="1"/>
    <col min="16182" max="16182" width="9" style="94"/>
    <col min="16183" max="16183" width="6.625" style="94" bestFit="1" customWidth="1"/>
    <col min="16184" max="16186" width="5.5" style="94" bestFit="1" customWidth="1"/>
    <col min="16187" max="16187" width="4.625" style="94" bestFit="1" customWidth="1"/>
    <col min="16188" max="16384" width="9" style="94"/>
  </cols>
  <sheetData>
    <row r="2" spans="1:59">
      <c r="B2" s="95"/>
      <c r="C2" s="160" t="s">
        <v>131</v>
      </c>
      <c r="D2" s="160"/>
      <c r="E2" s="160"/>
      <c r="F2" s="160"/>
      <c r="G2" s="160"/>
      <c r="H2" s="160" t="s">
        <v>132</v>
      </c>
      <c r="I2" s="160"/>
      <c r="J2" s="160"/>
      <c r="K2" s="160"/>
      <c r="L2" s="160"/>
      <c r="M2" s="160" t="s">
        <v>133</v>
      </c>
      <c r="N2" s="160"/>
      <c r="O2" s="160"/>
      <c r="P2" s="160"/>
      <c r="Q2" s="160"/>
      <c r="R2" s="160" t="s">
        <v>104</v>
      </c>
      <c r="S2" s="160"/>
      <c r="T2" s="160"/>
      <c r="U2" s="160"/>
      <c r="V2" s="160"/>
      <c r="W2" s="160" t="s">
        <v>134</v>
      </c>
      <c r="X2" s="160"/>
      <c r="Y2" s="160"/>
      <c r="Z2" s="160"/>
      <c r="AA2" s="160"/>
      <c r="AB2" s="155" t="s">
        <v>106</v>
      </c>
      <c r="AC2" s="156"/>
      <c r="AD2" s="156"/>
      <c r="AE2" s="156"/>
      <c r="AF2" s="157"/>
      <c r="AG2" s="155" t="s">
        <v>107</v>
      </c>
      <c r="AH2" s="156"/>
      <c r="AI2" s="156"/>
      <c r="AJ2" s="156"/>
      <c r="AK2" s="157"/>
      <c r="AL2" s="155" t="s">
        <v>108</v>
      </c>
      <c r="AM2" s="156"/>
      <c r="AN2" s="156"/>
      <c r="AO2" s="156"/>
      <c r="AP2" s="157"/>
      <c r="AQ2" s="148" t="s">
        <v>138</v>
      </c>
      <c r="AR2" s="158"/>
      <c r="AS2" s="158"/>
      <c r="AT2" s="158"/>
      <c r="AU2" s="159"/>
      <c r="AV2" s="153" t="s">
        <v>109</v>
      </c>
      <c r="AW2" s="153"/>
      <c r="AX2" s="153"/>
      <c r="AY2" s="153"/>
      <c r="AZ2" s="153"/>
      <c r="BA2" s="96"/>
      <c r="BB2" s="97"/>
      <c r="BC2" s="154" t="s">
        <v>135</v>
      </c>
      <c r="BD2" s="154"/>
      <c r="BE2" s="154"/>
      <c r="BF2" s="154"/>
      <c r="BG2" s="154"/>
    </row>
    <row r="3" spans="1:59" ht="73.5">
      <c r="B3" s="95"/>
      <c r="C3" s="98" t="s">
        <v>40</v>
      </c>
      <c r="D3" s="98" t="s">
        <v>41</v>
      </c>
      <c r="E3" s="98" t="s">
        <v>42</v>
      </c>
      <c r="F3" s="98" t="s">
        <v>43</v>
      </c>
      <c r="G3" s="98" t="s">
        <v>44</v>
      </c>
      <c r="H3" s="98" t="s">
        <v>40</v>
      </c>
      <c r="I3" s="98" t="s">
        <v>41</v>
      </c>
      <c r="J3" s="98" t="s">
        <v>42</v>
      </c>
      <c r="K3" s="98" t="s">
        <v>43</v>
      </c>
      <c r="L3" s="98" t="s">
        <v>44</v>
      </c>
      <c r="M3" s="98" t="s">
        <v>40</v>
      </c>
      <c r="N3" s="98" t="s">
        <v>41</v>
      </c>
      <c r="O3" s="98" t="s">
        <v>42</v>
      </c>
      <c r="P3" s="98" t="s">
        <v>43</v>
      </c>
      <c r="Q3" s="98" t="s">
        <v>44</v>
      </c>
      <c r="R3" s="98" t="s">
        <v>40</v>
      </c>
      <c r="S3" s="98" t="s">
        <v>41</v>
      </c>
      <c r="T3" s="98" t="s">
        <v>42</v>
      </c>
      <c r="U3" s="98" t="s">
        <v>43</v>
      </c>
      <c r="V3" s="98" t="s">
        <v>44</v>
      </c>
      <c r="W3" s="98" t="s">
        <v>40</v>
      </c>
      <c r="X3" s="98" t="s">
        <v>41</v>
      </c>
      <c r="Y3" s="98" t="s">
        <v>42</v>
      </c>
      <c r="Z3" s="98" t="s">
        <v>43</v>
      </c>
      <c r="AA3" s="98" t="s">
        <v>44</v>
      </c>
      <c r="AB3" s="98" t="s">
        <v>40</v>
      </c>
      <c r="AC3" s="98" t="s">
        <v>41</v>
      </c>
      <c r="AD3" s="98" t="s">
        <v>42</v>
      </c>
      <c r="AE3" s="98" t="s">
        <v>43</v>
      </c>
      <c r="AF3" s="98" t="s">
        <v>44</v>
      </c>
      <c r="AG3" s="98" t="s">
        <v>40</v>
      </c>
      <c r="AH3" s="98" t="s">
        <v>41</v>
      </c>
      <c r="AI3" s="98" t="s">
        <v>42</v>
      </c>
      <c r="AJ3" s="98" t="s">
        <v>43</v>
      </c>
      <c r="AK3" s="98" t="s">
        <v>44</v>
      </c>
      <c r="AL3" s="98" t="s">
        <v>40</v>
      </c>
      <c r="AM3" s="98" t="s">
        <v>41</v>
      </c>
      <c r="AN3" s="98" t="s">
        <v>42</v>
      </c>
      <c r="AO3" s="98" t="s">
        <v>43</v>
      </c>
      <c r="AP3" s="98" t="s">
        <v>44</v>
      </c>
      <c r="AQ3" s="98" t="s">
        <v>40</v>
      </c>
      <c r="AR3" s="98" t="s">
        <v>41</v>
      </c>
      <c r="AS3" s="98" t="s">
        <v>42</v>
      </c>
      <c r="AT3" s="98" t="s">
        <v>43</v>
      </c>
      <c r="AU3" s="98" t="s">
        <v>44</v>
      </c>
      <c r="AV3" s="99" t="s">
        <v>40</v>
      </c>
      <c r="AW3" s="99" t="s">
        <v>41</v>
      </c>
      <c r="AX3" s="99" t="s">
        <v>42</v>
      </c>
      <c r="AY3" s="99" t="s">
        <v>43</v>
      </c>
      <c r="AZ3" s="99" t="s">
        <v>44</v>
      </c>
      <c r="BC3" s="98" t="s">
        <v>40</v>
      </c>
      <c r="BD3" s="98" t="s">
        <v>41</v>
      </c>
      <c r="BE3" s="98" t="s">
        <v>42</v>
      </c>
      <c r="BF3" s="98" t="s">
        <v>43</v>
      </c>
      <c r="BG3" s="98" t="s">
        <v>44</v>
      </c>
    </row>
    <row r="4" spans="1:59">
      <c r="A4" s="94">
        <v>1</v>
      </c>
      <c r="B4" s="102" t="s">
        <v>39</v>
      </c>
      <c r="C4" s="103">
        <f>SUM(D4:G4)</f>
        <v>10</v>
      </c>
      <c r="D4" s="104">
        <v>0</v>
      </c>
      <c r="E4" s="103">
        <v>5</v>
      </c>
      <c r="F4" s="103">
        <v>5</v>
      </c>
      <c r="G4" s="103">
        <v>0</v>
      </c>
      <c r="H4" s="103">
        <f>SUM(I4:L4)</f>
        <v>122</v>
      </c>
      <c r="I4" s="103">
        <v>0</v>
      </c>
      <c r="J4" s="103">
        <v>46</v>
      </c>
      <c r="K4" s="103">
        <v>40</v>
      </c>
      <c r="L4" s="103">
        <v>36</v>
      </c>
      <c r="M4" s="103">
        <f>SUM(N4:Q4)</f>
        <v>7</v>
      </c>
      <c r="N4" s="103">
        <v>0</v>
      </c>
      <c r="O4" s="103">
        <v>7</v>
      </c>
      <c r="P4" s="103">
        <v>0</v>
      </c>
      <c r="Q4" s="103">
        <v>0</v>
      </c>
      <c r="R4" s="103">
        <f>SUM(S4:V4)</f>
        <v>4</v>
      </c>
      <c r="S4" s="103">
        <v>0</v>
      </c>
      <c r="T4" s="103">
        <v>2</v>
      </c>
      <c r="U4" s="103">
        <v>0</v>
      </c>
      <c r="V4" s="103">
        <v>2</v>
      </c>
      <c r="W4" s="103">
        <f>SUM(X4:AA4)</f>
        <v>3</v>
      </c>
      <c r="X4" s="103">
        <v>2</v>
      </c>
      <c r="Y4" s="103">
        <v>0</v>
      </c>
      <c r="Z4" s="103">
        <v>1</v>
      </c>
      <c r="AA4" s="103">
        <v>0</v>
      </c>
      <c r="AB4" s="103">
        <f>SUM(AC4:AF4)</f>
        <v>0</v>
      </c>
      <c r="AC4" s="103">
        <v>0</v>
      </c>
      <c r="AD4" s="103">
        <v>0</v>
      </c>
      <c r="AE4" s="103">
        <v>0</v>
      </c>
      <c r="AF4" s="103">
        <v>0</v>
      </c>
      <c r="AG4" s="103">
        <f>SUM(AH4:AK4)</f>
        <v>47</v>
      </c>
      <c r="AH4" s="103">
        <v>47</v>
      </c>
      <c r="AI4" s="103">
        <v>0</v>
      </c>
      <c r="AJ4" s="103">
        <v>0</v>
      </c>
      <c r="AK4" s="103">
        <v>0</v>
      </c>
      <c r="AL4" s="103">
        <f>SUM(AM4:AP4)</f>
        <v>20</v>
      </c>
      <c r="AM4" s="103">
        <v>20</v>
      </c>
      <c r="AN4" s="103">
        <v>0</v>
      </c>
      <c r="AO4" s="103">
        <v>0</v>
      </c>
      <c r="AP4" s="103">
        <v>0</v>
      </c>
      <c r="AQ4" s="103"/>
      <c r="AR4" s="103"/>
      <c r="AS4" s="103"/>
      <c r="AT4" s="103"/>
      <c r="AU4" s="103"/>
      <c r="AV4" s="105">
        <f>C4+H4+M4+R4+W4+AB4+AG4+AL4+AQ4</f>
        <v>213</v>
      </c>
      <c r="AW4" s="105">
        <f>D4+I4+N4+S4+X4+AC4+AH4+AM4+AR4</f>
        <v>69</v>
      </c>
      <c r="AX4" s="105">
        <f>E4+J4+O4+T4+Y4+AD4+AI4+AN4+AS4</f>
        <v>60</v>
      </c>
      <c r="AY4" s="105">
        <f>F4+K4+P4+U4+Z4+AE4+AJ4+AO4+AT4</f>
        <v>46</v>
      </c>
      <c r="AZ4" s="105">
        <f>G4+L4+Q4+V4+AA4+AF4+AK4+AP4+AU4</f>
        <v>38</v>
      </c>
      <c r="BA4" s="107">
        <f t="shared" ref="BA4:BA44" si="0">100*AW4/$AV4+80*AX4/$AV4+20*AY4/$AV4</f>
        <v>59.248826291079808</v>
      </c>
      <c r="BC4" s="106">
        <f>AB4+AG4+AL4+AQ4</f>
        <v>67</v>
      </c>
      <c r="BD4" s="106">
        <f>AC4+AH4+AM4+AR4</f>
        <v>67</v>
      </c>
      <c r="BE4" s="106">
        <f>AD4+AI4+AN4+AS4</f>
        <v>0</v>
      </c>
      <c r="BF4" s="106">
        <f>AE4+AJ4+AO4+AT4</f>
        <v>0</v>
      </c>
      <c r="BG4" s="106">
        <f>AF4+AK4+AP4+AU4</f>
        <v>0</v>
      </c>
    </row>
    <row r="5" spans="1:59">
      <c r="A5" s="94">
        <v>2</v>
      </c>
      <c r="B5" s="102" t="s">
        <v>0</v>
      </c>
      <c r="C5" s="103">
        <f t="shared" ref="C5:C44" si="1">SUM(D5:G5)</f>
        <v>1</v>
      </c>
      <c r="D5" s="104"/>
      <c r="E5" s="103"/>
      <c r="F5" s="103">
        <v>1</v>
      </c>
      <c r="G5" s="103"/>
      <c r="H5" s="103">
        <f t="shared" ref="H5:H44" si="2">SUM(I5:L5)</f>
        <v>3</v>
      </c>
      <c r="I5" s="103"/>
      <c r="J5" s="103"/>
      <c r="K5" s="103">
        <v>3</v>
      </c>
      <c r="L5" s="103"/>
      <c r="M5" s="103">
        <f t="shared" ref="M5:M44" si="3">SUM(N5:Q5)</f>
        <v>3</v>
      </c>
      <c r="N5" s="103"/>
      <c r="O5" s="103">
        <v>1</v>
      </c>
      <c r="P5" s="103">
        <v>2</v>
      </c>
      <c r="Q5" s="103"/>
      <c r="R5" s="103">
        <f t="shared" ref="R5:R44" si="4">SUM(S5:V5)</f>
        <v>2</v>
      </c>
      <c r="S5" s="103"/>
      <c r="T5" s="103">
        <v>2</v>
      </c>
      <c r="U5" s="103"/>
      <c r="V5" s="103"/>
      <c r="W5" s="103">
        <f t="shared" ref="W5:W44" si="5">SUM(X5:AA5)</f>
        <v>1</v>
      </c>
      <c r="X5" s="103">
        <v>1</v>
      </c>
      <c r="Y5" s="103"/>
      <c r="Z5" s="103"/>
      <c r="AA5" s="103"/>
      <c r="AB5" s="103">
        <f t="shared" ref="AB5:AB44" si="6">SUM(AC5:AF5)</f>
        <v>0</v>
      </c>
      <c r="AC5" s="103"/>
      <c r="AD5" s="103"/>
      <c r="AE5" s="103"/>
      <c r="AF5" s="103"/>
      <c r="AG5" s="103">
        <f t="shared" ref="AG5:AG44" si="7">SUM(AH5:AK5)</f>
        <v>3</v>
      </c>
      <c r="AH5" s="103">
        <v>3</v>
      </c>
      <c r="AI5" s="103"/>
      <c r="AJ5" s="103"/>
      <c r="AK5" s="103"/>
      <c r="AL5" s="103">
        <f t="shared" ref="AL5:AL44" si="8">SUM(AM5:AP5)</f>
        <v>3</v>
      </c>
      <c r="AM5" s="103">
        <v>3</v>
      </c>
      <c r="AN5" s="103"/>
      <c r="AO5" s="103"/>
      <c r="AP5" s="103"/>
      <c r="AQ5" s="103"/>
      <c r="AR5" s="103"/>
      <c r="AS5" s="103"/>
      <c r="AT5" s="103"/>
      <c r="AU5" s="103"/>
      <c r="AV5" s="105">
        <f t="shared" ref="AV5:AZ44" si="9">C5+H5+M5+R5+W5+AB5+AG5+AL5+AQ5</f>
        <v>16</v>
      </c>
      <c r="AW5" s="105">
        <f t="shared" si="9"/>
        <v>7</v>
      </c>
      <c r="AX5" s="105">
        <f t="shared" si="9"/>
        <v>3</v>
      </c>
      <c r="AY5" s="105">
        <f t="shared" si="9"/>
        <v>6</v>
      </c>
      <c r="AZ5" s="105">
        <f t="shared" si="9"/>
        <v>0</v>
      </c>
      <c r="BA5" s="107">
        <f t="shared" si="0"/>
        <v>66.25</v>
      </c>
      <c r="BC5" s="106">
        <f t="shared" ref="BC5:BG44" si="10">AB5+AG5+AL5+AQ5</f>
        <v>6</v>
      </c>
      <c r="BD5" s="106">
        <f t="shared" si="10"/>
        <v>6</v>
      </c>
      <c r="BE5" s="106">
        <f t="shared" si="10"/>
        <v>0</v>
      </c>
      <c r="BF5" s="106">
        <f t="shared" si="10"/>
        <v>0</v>
      </c>
      <c r="BG5" s="106">
        <f t="shared" si="10"/>
        <v>0</v>
      </c>
    </row>
    <row r="6" spans="1:59">
      <c r="A6" s="94">
        <v>3</v>
      </c>
      <c r="B6" s="102" t="s">
        <v>1</v>
      </c>
      <c r="C6" s="103">
        <f t="shared" si="1"/>
        <v>1</v>
      </c>
      <c r="D6" s="104"/>
      <c r="E6" s="103">
        <v>1</v>
      </c>
      <c r="F6" s="103"/>
      <c r="G6" s="103"/>
      <c r="H6" s="103">
        <f t="shared" si="2"/>
        <v>5</v>
      </c>
      <c r="I6" s="103"/>
      <c r="J6" s="103">
        <v>3</v>
      </c>
      <c r="K6" s="103">
        <v>2</v>
      </c>
      <c r="L6" s="103"/>
      <c r="M6" s="103">
        <f t="shared" si="3"/>
        <v>0</v>
      </c>
      <c r="N6" s="103"/>
      <c r="O6" s="103"/>
      <c r="P6" s="103"/>
      <c r="Q6" s="103"/>
      <c r="R6" s="103">
        <f t="shared" si="4"/>
        <v>0</v>
      </c>
      <c r="S6" s="103"/>
      <c r="T6" s="103"/>
      <c r="U6" s="103"/>
      <c r="V6" s="103"/>
      <c r="W6" s="103">
        <f t="shared" si="5"/>
        <v>1</v>
      </c>
      <c r="X6" s="103"/>
      <c r="Y6" s="103">
        <v>1</v>
      </c>
      <c r="Z6" s="103"/>
      <c r="AA6" s="103"/>
      <c r="AB6" s="103">
        <f t="shared" si="6"/>
        <v>0</v>
      </c>
      <c r="AC6" s="103"/>
      <c r="AD6" s="103"/>
      <c r="AE6" s="103"/>
      <c r="AF6" s="103"/>
      <c r="AG6" s="103">
        <f t="shared" si="7"/>
        <v>1</v>
      </c>
      <c r="AH6" s="103">
        <v>1</v>
      </c>
      <c r="AI6" s="103"/>
      <c r="AJ6" s="103"/>
      <c r="AK6" s="103"/>
      <c r="AL6" s="103">
        <f t="shared" si="8"/>
        <v>1</v>
      </c>
      <c r="AM6" s="103"/>
      <c r="AN6" s="103">
        <v>1</v>
      </c>
      <c r="AO6" s="103"/>
      <c r="AP6" s="103"/>
      <c r="AQ6" s="103"/>
      <c r="AR6" s="103"/>
      <c r="AS6" s="103"/>
      <c r="AT6" s="103"/>
      <c r="AU6" s="103"/>
      <c r="AV6" s="105">
        <f t="shared" si="9"/>
        <v>9</v>
      </c>
      <c r="AW6" s="105">
        <f t="shared" si="9"/>
        <v>1</v>
      </c>
      <c r="AX6" s="105">
        <f t="shared" si="9"/>
        <v>6</v>
      </c>
      <c r="AY6" s="105">
        <f t="shared" si="9"/>
        <v>2</v>
      </c>
      <c r="AZ6" s="105">
        <f t="shared" si="9"/>
        <v>0</v>
      </c>
      <c r="BA6" s="107">
        <f t="shared" si="0"/>
        <v>68.888888888888886</v>
      </c>
      <c r="BC6" s="106">
        <f t="shared" si="10"/>
        <v>2</v>
      </c>
      <c r="BD6" s="106">
        <f t="shared" si="10"/>
        <v>1</v>
      </c>
      <c r="BE6" s="106">
        <f t="shared" si="10"/>
        <v>1</v>
      </c>
      <c r="BF6" s="106">
        <f t="shared" si="10"/>
        <v>0</v>
      </c>
      <c r="BG6" s="106">
        <f t="shared" si="10"/>
        <v>0</v>
      </c>
    </row>
    <row r="7" spans="1:59">
      <c r="A7" s="94">
        <v>4</v>
      </c>
      <c r="B7" s="102" t="s">
        <v>2</v>
      </c>
      <c r="C7" s="103">
        <f t="shared" si="1"/>
        <v>1</v>
      </c>
      <c r="D7" s="104"/>
      <c r="E7" s="103">
        <v>1</v>
      </c>
      <c r="F7" s="103"/>
      <c r="G7" s="103"/>
      <c r="H7" s="103">
        <f t="shared" si="2"/>
        <v>2</v>
      </c>
      <c r="I7" s="103"/>
      <c r="J7" s="103">
        <v>2</v>
      </c>
      <c r="K7" s="103"/>
      <c r="L7" s="103"/>
      <c r="M7" s="103">
        <f t="shared" si="3"/>
        <v>1</v>
      </c>
      <c r="N7" s="103"/>
      <c r="O7" s="103">
        <v>1</v>
      </c>
      <c r="P7" s="103"/>
      <c r="Q7" s="103"/>
      <c r="R7" s="103">
        <f t="shared" si="4"/>
        <v>1</v>
      </c>
      <c r="S7" s="103"/>
      <c r="T7" s="103"/>
      <c r="U7" s="103"/>
      <c r="V7" s="103">
        <v>1</v>
      </c>
      <c r="W7" s="103">
        <f t="shared" si="5"/>
        <v>0</v>
      </c>
      <c r="X7" s="103"/>
      <c r="Y7" s="103"/>
      <c r="Z7" s="103"/>
      <c r="AA7" s="103"/>
      <c r="AB7" s="103">
        <f t="shared" si="6"/>
        <v>0</v>
      </c>
      <c r="AC7" s="103"/>
      <c r="AD7" s="103"/>
      <c r="AE7" s="103"/>
      <c r="AF7" s="103"/>
      <c r="AG7" s="103">
        <f t="shared" si="7"/>
        <v>1</v>
      </c>
      <c r="AH7" s="103">
        <v>1</v>
      </c>
      <c r="AI7" s="103"/>
      <c r="AJ7" s="103"/>
      <c r="AK7" s="103"/>
      <c r="AL7" s="103">
        <f t="shared" si="8"/>
        <v>1</v>
      </c>
      <c r="AM7" s="103">
        <v>1</v>
      </c>
      <c r="AN7" s="103"/>
      <c r="AO7" s="103"/>
      <c r="AP7" s="103"/>
      <c r="AQ7" s="103"/>
      <c r="AR7" s="103"/>
      <c r="AS7" s="103"/>
      <c r="AT7" s="103"/>
      <c r="AU7" s="103"/>
      <c r="AV7" s="105">
        <f t="shared" si="9"/>
        <v>7</v>
      </c>
      <c r="AW7" s="105">
        <f t="shared" si="9"/>
        <v>2</v>
      </c>
      <c r="AX7" s="105">
        <f t="shared" si="9"/>
        <v>4</v>
      </c>
      <c r="AY7" s="105">
        <f t="shared" si="9"/>
        <v>0</v>
      </c>
      <c r="AZ7" s="105">
        <f t="shared" si="9"/>
        <v>1</v>
      </c>
      <c r="BA7" s="107">
        <f t="shared" si="0"/>
        <v>74.285714285714292</v>
      </c>
      <c r="BC7" s="106">
        <f t="shared" si="10"/>
        <v>2</v>
      </c>
      <c r="BD7" s="106">
        <f t="shared" si="10"/>
        <v>2</v>
      </c>
      <c r="BE7" s="106">
        <f t="shared" si="10"/>
        <v>0</v>
      </c>
      <c r="BF7" s="106">
        <f t="shared" si="10"/>
        <v>0</v>
      </c>
      <c r="BG7" s="106">
        <f t="shared" si="10"/>
        <v>0</v>
      </c>
    </row>
    <row r="8" spans="1:59">
      <c r="A8" s="94">
        <v>5</v>
      </c>
      <c r="B8" s="102" t="s">
        <v>3</v>
      </c>
      <c r="C8" s="103">
        <f t="shared" si="1"/>
        <v>3</v>
      </c>
      <c r="D8" s="104"/>
      <c r="E8" s="103">
        <v>3</v>
      </c>
      <c r="F8" s="103"/>
      <c r="G8" s="103"/>
      <c r="H8" s="103">
        <f t="shared" si="2"/>
        <v>16</v>
      </c>
      <c r="I8" s="103">
        <v>1</v>
      </c>
      <c r="J8" s="103">
        <v>13</v>
      </c>
      <c r="K8" s="103">
        <v>1</v>
      </c>
      <c r="L8" s="103">
        <v>1</v>
      </c>
      <c r="M8" s="103">
        <f t="shared" si="3"/>
        <v>3</v>
      </c>
      <c r="N8" s="103"/>
      <c r="O8" s="103">
        <v>3</v>
      </c>
      <c r="P8" s="103"/>
      <c r="Q8" s="103"/>
      <c r="R8" s="103">
        <f t="shared" si="4"/>
        <v>3</v>
      </c>
      <c r="S8" s="103"/>
      <c r="T8" s="103"/>
      <c r="U8" s="103">
        <v>3</v>
      </c>
      <c r="V8" s="103"/>
      <c r="W8" s="103">
        <f t="shared" si="5"/>
        <v>2</v>
      </c>
      <c r="X8" s="103">
        <v>2</v>
      </c>
      <c r="Y8" s="103"/>
      <c r="Z8" s="103"/>
      <c r="AA8" s="103"/>
      <c r="AB8" s="103">
        <f t="shared" si="6"/>
        <v>0</v>
      </c>
      <c r="AC8" s="103"/>
      <c r="AD8" s="103"/>
      <c r="AE8" s="103"/>
      <c r="AF8" s="103"/>
      <c r="AG8" s="103">
        <f t="shared" si="7"/>
        <v>3</v>
      </c>
      <c r="AH8" s="103">
        <v>3</v>
      </c>
      <c r="AI8" s="103"/>
      <c r="AJ8" s="103"/>
      <c r="AK8" s="103"/>
      <c r="AL8" s="103">
        <f t="shared" si="8"/>
        <v>3</v>
      </c>
      <c r="AM8" s="103">
        <v>3</v>
      </c>
      <c r="AN8" s="103"/>
      <c r="AO8" s="103"/>
      <c r="AP8" s="103"/>
      <c r="AQ8" s="103"/>
      <c r="AR8" s="103"/>
      <c r="AS8" s="103"/>
      <c r="AT8" s="103"/>
      <c r="AU8" s="103"/>
      <c r="AV8" s="105">
        <f t="shared" si="9"/>
        <v>33</v>
      </c>
      <c r="AW8" s="105">
        <f t="shared" si="9"/>
        <v>9</v>
      </c>
      <c r="AX8" s="105">
        <f t="shared" si="9"/>
        <v>19</v>
      </c>
      <c r="AY8" s="105">
        <f t="shared" si="9"/>
        <v>4</v>
      </c>
      <c r="AZ8" s="105">
        <f t="shared" si="9"/>
        <v>1</v>
      </c>
      <c r="BA8" s="107">
        <f t="shared" si="0"/>
        <v>75.757575757575765</v>
      </c>
      <c r="BC8" s="106">
        <f t="shared" si="10"/>
        <v>6</v>
      </c>
      <c r="BD8" s="106">
        <f t="shared" si="10"/>
        <v>6</v>
      </c>
      <c r="BE8" s="106">
        <f t="shared" si="10"/>
        <v>0</v>
      </c>
      <c r="BF8" s="106">
        <f t="shared" si="10"/>
        <v>0</v>
      </c>
      <c r="BG8" s="106">
        <f t="shared" si="10"/>
        <v>0</v>
      </c>
    </row>
    <row r="9" spans="1:59">
      <c r="A9" s="94">
        <v>6</v>
      </c>
      <c r="B9" s="102" t="s">
        <v>4</v>
      </c>
      <c r="C9" s="103">
        <f t="shared" si="1"/>
        <v>9</v>
      </c>
      <c r="D9" s="104">
        <v>3</v>
      </c>
      <c r="E9" s="103"/>
      <c r="F9" s="103">
        <v>6</v>
      </c>
      <c r="G9" s="103"/>
      <c r="H9" s="103">
        <f t="shared" si="2"/>
        <v>20</v>
      </c>
      <c r="I9" s="103">
        <v>9</v>
      </c>
      <c r="J9" s="103">
        <v>5</v>
      </c>
      <c r="K9" s="103">
        <v>6</v>
      </c>
      <c r="L9" s="103"/>
      <c r="M9" s="103">
        <f t="shared" si="3"/>
        <v>4</v>
      </c>
      <c r="N9" s="103"/>
      <c r="O9" s="103">
        <v>2</v>
      </c>
      <c r="P9" s="103">
        <v>2</v>
      </c>
      <c r="Q9" s="103"/>
      <c r="R9" s="103">
        <f t="shared" si="4"/>
        <v>3</v>
      </c>
      <c r="S9" s="103">
        <v>3</v>
      </c>
      <c r="T9" s="103"/>
      <c r="U9" s="103"/>
      <c r="V9" s="103"/>
      <c r="W9" s="103">
        <f t="shared" si="5"/>
        <v>4</v>
      </c>
      <c r="X9" s="103">
        <v>2</v>
      </c>
      <c r="Y9" s="103">
        <v>2</v>
      </c>
      <c r="Z9" s="103"/>
      <c r="AA9" s="103"/>
      <c r="AB9" s="103">
        <f t="shared" si="6"/>
        <v>2</v>
      </c>
      <c r="AC9" s="103">
        <v>2</v>
      </c>
      <c r="AD9" s="103"/>
      <c r="AE9" s="103"/>
      <c r="AF9" s="103"/>
      <c r="AG9" s="103">
        <f t="shared" si="7"/>
        <v>13</v>
      </c>
      <c r="AH9" s="103">
        <v>13</v>
      </c>
      <c r="AI9" s="103"/>
      <c r="AJ9" s="103"/>
      <c r="AK9" s="103"/>
      <c r="AL9" s="103">
        <f t="shared" si="8"/>
        <v>6</v>
      </c>
      <c r="AM9" s="103">
        <v>6</v>
      </c>
      <c r="AN9" s="103"/>
      <c r="AO9" s="103"/>
      <c r="AP9" s="103"/>
      <c r="AQ9" s="103"/>
      <c r="AR9" s="103"/>
      <c r="AS9" s="103"/>
      <c r="AT9" s="103"/>
      <c r="AU9" s="103"/>
      <c r="AV9" s="105">
        <f t="shared" si="9"/>
        <v>61</v>
      </c>
      <c r="AW9" s="105">
        <f t="shared" si="9"/>
        <v>38</v>
      </c>
      <c r="AX9" s="105">
        <f t="shared" si="9"/>
        <v>9</v>
      </c>
      <c r="AY9" s="105">
        <f t="shared" si="9"/>
        <v>14</v>
      </c>
      <c r="AZ9" s="105">
        <f t="shared" si="9"/>
        <v>0</v>
      </c>
      <c r="BA9" s="107">
        <f t="shared" si="0"/>
        <v>78.688524590163937</v>
      </c>
      <c r="BC9" s="106">
        <f t="shared" si="10"/>
        <v>21</v>
      </c>
      <c r="BD9" s="106">
        <f t="shared" si="10"/>
        <v>21</v>
      </c>
      <c r="BE9" s="106">
        <f t="shared" si="10"/>
        <v>0</v>
      </c>
      <c r="BF9" s="106">
        <f t="shared" si="10"/>
        <v>0</v>
      </c>
      <c r="BG9" s="106">
        <f t="shared" si="10"/>
        <v>0</v>
      </c>
    </row>
    <row r="10" spans="1:59">
      <c r="A10" s="94">
        <v>7</v>
      </c>
      <c r="B10" s="102" t="s">
        <v>5</v>
      </c>
      <c r="C10" s="103">
        <f t="shared" si="1"/>
        <v>5</v>
      </c>
      <c r="D10" s="104"/>
      <c r="E10" s="103">
        <v>2</v>
      </c>
      <c r="F10" s="103">
        <v>3</v>
      </c>
      <c r="G10" s="103"/>
      <c r="H10" s="103">
        <f t="shared" si="2"/>
        <v>18</v>
      </c>
      <c r="I10" s="103">
        <v>2</v>
      </c>
      <c r="J10" s="103">
        <v>8</v>
      </c>
      <c r="K10" s="103">
        <v>8</v>
      </c>
      <c r="L10" s="103"/>
      <c r="M10" s="103">
        <f t="shared" si="3"/>
        <v>7</v>
      </c>
      <c r="N10" s="103"/>
      <c r="O10" s="103">
        <v>7</v>
      </c>
      <c r="P10" s="103"/>
      <c r="Q10" s="103"/>
      <c r="R10" s="103">
        <f t="shared" si="4"/>
        <v>0</v>
      </c>
      <c r="S10" s="103"/>
      <c r="T10" s="103"/>
      <c r="U10" s="103"/>
      <c r="V10" s="103"/>
      <c r="W10" s="103">
        <f t="shared" si="5"/>
        <v>1</v>
      </c>
      <c r="X10" s="103"/>
      <c r="Y10" s="103">
        <v>1</v>
      </c>
      <c r="Z10" s="103"/>
      <c r="AA10" s="103"/>
      <c r="AB10" s="103">
        <f t="shared" si="6"/>
        <v>1</v>
      </c>
      <c r="AC10" s="103"/>
      <c r="AD10" s="103">
        <v>1</v>
      </c>
      <c r="AE10" s="103"/>
      <c r="AF10" s="103"/>
      <c r="AG10" s="103">
        <f t="shared" si="7"/>
        <v>11</v>
      </c>
      <c r="AH10" s="103">
        <v>4</v>
      </c>
      <c r="AI10" s="103">
        <v>7</v>
      </c>
      <c r="AJ10" s="103"/>
      <c r="AK10" s="103"/>
      <c r="AL10" s="103">
        <f t="shared" si="8"/>
        <v>5</v>
      </c>
      <c r="AM10" s="103">
        <v>1</v>
      </c>
      <c r="AN10" s="103">
        <v>4</v>
      </c>
      <c r="AO10" s="103"/>
      <c r="AP10" s="103"/>
      <c r="AQ10" s="103"/>
      <c r="AR10" s="103"/>
      <c r="AS10" s="103"/>
      <c r="AT10" s="103"/>
      <c r="AU10" s="103"/>
      <c r="AV10" s="105">
        <f t="shared" si="9"/>
        <v>48</v>
      </c>
      <c r="AW10" s="105">
        <f t="shared" si="9"/>
        <v>7</v>
      </c>
      <c r="AX10" s="105">
        <f t="shared" si="9"/>
        <v>30</v>
      </c>
      <c r="AY10" s="105">
        <f t="shared" si="9"/>
        <v>11</v>
      </c>
      <c r="AZ10" s="105">
        <f t="shared" si="9"/>
        <v>0</v>
      </c>
      <c r="BA10" s="107">
        <f t="shared" si="0"/>
        <v>69.166666666666657</v>
      </c>
      <c r="BC10" s="106">
        <f t="shared" si="10"/>
        <v>17</v>
      </c>
      <c r="BD10" s="106">
        <f t="shared" si="10"/>
        <v>5</v>
      </c>
      <c r="BE10" s="106">
        <f t="shared" si="10"/>
        <v>12</v>
      </c>
      <c r="BF10" s="106">
        <f t="shared" si="10"/>
        <v>0</v>
      </c>
      <c r="BG10" s="106">
        <f t="shared" si="10"/>
        <v>0</v>
      </c>
    </row>
    <row r="11" spans="1:59">
      <c r="A11" s="94">
        <v>8</v>
      </c>
      <c r="B11" s="102" t="s">
        <v>6</v>
      </c>
      <c r="C11" s="103">
        <f t="shared" si="1"/>
        <v>1</v>
      </c>
      <c r="D11" s="104"/>
      <c r="E11" s="103">
        <v>1</v>
      </c>
      <c r="F11" s="103"/>
      <c r="G11" s="103"/>
      <c r="H11" s="103">
        <f t="shared" si="2"/>
        <v>13</v>
      </c>
      <c r="I11" s="103"/>
      <c r="J11" s="103">
        <v>10</v>
      </c>
      <c r="K11" s="103">
        <v>2</v>
      </c>
      <c r="L11" s="103">
        <v>1</v>
      </c>
      <c r="M11" s="103">
        <f t="shared" si="3"/>
        <v>2</v>
      </c>
      <c r="N11" s="103"/>
      <c r="O11" s="103">
        <v>2</v>
      </c>
      <c r="P11" s="103"/>
      <c r="Q11" s="103"/>
      <c r="R11" s="103">
        <f t="shared" si="4"/>
        <v>2</v>
      </c>
      <c r="S11" s="103"/>
      <c r="T11" s="103"/>
      <c r="U11" s="103"/>
      <c r="V11" s="103">
        <v>2</v>
      </c>
      <c r="W11" s="103">
        <f t="shared" si="5"/>
        <v>1</v>
      </c>
      <c r="X11" s="103"/>
      <c r="Y11" s="103">
        <v>1</v>
      </c>
      <c r="Z11" s="103"/>
      <c r="AA11" s="103"/>
      <c r="AB11" s="103">
        <f t="shared" si="6"/>
        <v>0</v>
      </c>
      <c r="AC11" s="103"/>
      <c r="AD11" s="103"/>
      <c r="AE11" s="103"/>
      <c r="AF11" s="103"/>
      <c r="AG11" s="103">
        <f t="shared" si="7"/>
        <v>2</v>
      </c>
      <c r="AH11" s="103">
        <v>2</v>
      </c>
      <c r="AI11" s="103"/>
      <c r="AJ11" s="103"/>
      <c r="AK11" s="103"/>
      <c r="AL11" s="103">
        <f t="shared" si="8"/>
        <v>1</v>
      </c>
      <c r="AM11" s="103"/>
      <c r="AN11" s="103">
        <v>1</v>
      </c>
      <c r="AO11" s="103"/>
      <c r="AP11" s="103"/>
      <c r="AQ11" s="103"/>
      <c r="AR11" s="103"/>
      <c r="AS11" s="103"/>
      <c r="AT11" s="103"/>
      <c r="AU11" s="103"/>
      <c r="AV11" s="105">
        <f t="shared" si="9"/>
        <v>22</v>
      </c>
      <c r="AW11" s="105">
        <f t="shared" si="9"/>
        <v>2</v>
      </c>
      <c r="AX11" s="105">
        <f t="shared" si="9"/>
        <v>15</v>
      </c>
      <c r="AY11" s="105">
        <f t="shared" si="9"/>
        <v>2</v>
      </c>
      <c r="AZ11" s="105">
        <f t="shared" si="9"/>
        <v>3</v>
      </c>
      <c r="BA11" s="107">
        <f t="shared" si="0"/>
        <v>65.454545454545453</v>
      </c>
      <c r="BC11" s="106">
        <f t="shared" si="10"/>
        <v>3</v>
      </c>
      <c r="BD11" s="106">
        <f t="shared" si="10"/>
        <v>2</v>
      </c>
      <c r="BE11" s="106">
        <f t="shared" si="10"/>
        <v>1</v>
      </c>
      <c r="BF11" s="106">
        <f t="shared" si="10"/>
        <v>0</v>
      </c>
      <c r="BG11" s="106">
        <f t="shared" si="10"/>
        <v>0</v>
      </c>
    </row>
    <row r="12" spans="1:59">
      <c r="A12" s="94">
        <v>9</v>
      </c>
      <c r="B12" s="102" t="s">
        <v>7</v>
      </c>
      <c r="C12" s="103">
        <f t="shared" si="1"/>
        <v>1</v>
      </c>
      <c r="D12" s="104">
        <v>1</v>
      </c>
      <c r="E12" s="103"/>
      <c r="F12" s="103"/>
      <c r="G12" s="103"/>
      <c r="H12" s="103">
        <f t="shared" si="2"/>
        <v>43</v>
      </c>
      <c r="I12" s="103"/>
      <c r="J12" s="103">
        <v>43</v>
      </c>
      <c r="K12" s="103"/>
      <c r="L12" s="103"/>
      <c r="M12" s="103">
        <f t="shared" si="3"/>
        <v>2</v>
      </c>
      <c r="N12" s="103"/>
      <c r="O12" s="103">
        <v>2</v>
      </c>
      <c r="P12" s="103"/>
      <c r="Q12" s="103"/>
      <c r="R12" s="103">
        <f t="shared" si="4"/>
        <v>1</v>
      </c>
      <c r="S12" s="103"/>
      <c r="T12" s="103"/>
      <c r="U12" s="103"/>
      <c r="V12" s="103">
        <v>1</v>
      </c>
      <c r="W12" s="103">
        <f t="shared" si="5"/>
        <v>2</v>
      </c>
      <c r="X12" s="103"/>
      <c r="Y12" s="103">
        <v>2</v>
      </c>
      <c r="Z12" s="103"/>
      <c r="AA12" s="103"/>
      <c r="AB12" s="103">
        <f t="shared" si="6"/>
        <v>0</v>
      </c>
      <c r="AC12" s="103"/>
      <c r="AD12" s="103"/>
      <c r="AE12" s="103"/>
      <c r="AF12" s="103"/>
      <c r="AG12" s="103">
        <f t="shared" si="7"/>
        <v>3</v>
      </c>
      <c r="AH12" s="103">
        <v>3</v>
      </c>
      <c r="AI12" s="103"/>
      <c r="AJ12" s="103"/>
      <c r="AK12" s="103"/>
      <c r="AL12" s="103">
        <f t="shared" si="8"/>
        <v>3</v>
      </c>
      <c r="AM12" s="103">
        <v>3</v>
      </c>
      <c r="AN12" s="103"/>
      <c r="AO12" s="103"/>
      <c r="AP12" s="103"/>
      <c r="AQ12" s="103"/>
      <c r="AR12" s="103"/>
      <c r="AS12" s="103"/>
      <c r="AT12" s="103"/>
      <c r="AU12" s="103"/>
      <c r="AV12" s="105">
        <f t="shared" si="9"/>
        <v>55</v>
      </c>
      <c r="AW12" s="105">
        <f t="shared" si="9"/>
        <v>7</v>
      </c>
      <c r="AX12" s="105">
        <f t="shared" si="9"/>
        <v>47</v>
      </c>
      <c r="AY12" s="105">
        <f t="shared" si="9"/>
        <v>0</v>
      </c>
      <c r="AZ12" s="105">
        <f t="shared" si="9"/>
        <v>1</v>
      </c>
      <c r="BA12" s="107">
        <f t="shared" si="0"/>
        <v>81.090909090909093</v>
      </c>
      <c r="BC12" s="106">
        <f t="shared" si="10"/>
        <v>6</v>
      </c>
      <c r="BD12" s="106">
        <f t="shared" si="10"/>
        <v>6</v>
      </c>
      <c r="BE12" s="106">
        <f t="shared" si="10"/>
        <v>0</v>
      </c>
      <c r="BF12" s="106">
        <f t="shared" si="10"/>
        <v>0</v>
      </c>
      <c r="BG12" s="106">
        <f t="shared" si="10"/>
        <v>0</v>
      </c>
    </row>
    <row r="13" spans="1:59">
      <c r="A13" s="94">
        <v>10</v>
      </c>
      <c r="B13" s="102" t="s">
        <v>8</v>
      </c>
      <c r="C13" s="103">
        <f t="shared" si="1"/>
        <v>2</v>
      </c>
      <c r="D13" s="104"/>
      <c r="E13" s="103"/>
      <c r="F13" s="103">
        <v>2</v>
      </c>
      <c r="G13" s="103"/>
      <c r="H13" s="103">
        <f t="shared" si="2"/>
        <v>2</v>
      </c>
      <c r="I13" s="103"/>
      <c r="J13" s="103"/>
      <c r="K13" s="103">
        <v>2</v>
      </c>
      <c r="L13" s="103"/>
      <c r="M13" s="103">
        <f t="shared" si="3"/>
        <v>1</v>
      </c>
      <c r="N13" s="103"/>
      <c r="O13" s="103"/>
      <c r="P13" s="103">
        <v>1</v>
      </c>
      <c r="Q13" s="103"/>
      <c r="R13" s="103">
        <f t="shared" si="4"/>
        <v>1</v>
      </c>
      <c r="S13" s="103"/>
      <c r="T13" s="103"/>
      <c r="U13" s="103">
        <v>1</v>
      </c>
      <c r="V13" s="103"/>
      <c r="W13" s="103">
        <f t="shared" si="5"/>
        <v>1</v>
      </c>
      <c r="X13" s="103"/>
      <c r="Y13" s="103">
        <v>1</v>
      </c>
      <c r="Z13" s="103"/>
      <c r="AA13" s="103"/>
      <c r="AB13" s="103">
        <f t="shared" si="6"/>
        <v>0</v>
      </c>
      <c r="AC13" s="103"/>
      <c r="AD13" s="103"/>
      <c r="AE13" s="103"/>
      <c r="AF13" s="103"/>
      <c r="AG13" s="103">
        <f t="shared" si="7"/>
        <v>4</v>
      </c>
      <c r="AH13" s="103">
        <v>4</v>
      </c>
      <c r="AI13" s="103"/>
      <c r="AJ13" s="103"/>
      <c r="AK13" s="103"/>
      <c r="AL13" s="103">
        <f t="shared" si="8"/>
        <v>1</v>
      </c>
      <c r="AM13" s="103">
        <v>1</v>
      </c>
      <c r="AN13" s="103"/>
      <c r="AO13" s="103"/>
      <c r="AP13" s="103"/>
      <c r="AQ13" s="103"/>
      <c r="AR13" s="103"/>
      <c r="AS13" s="103"/>
      <c r="AT13" s="103"/>
      <c r="AU13" s="103"/>
      <c r="AV13" s="105">
        <f t="shared" si="9"/>
        <v>12</v>
      </c>
      <c r="AW13" s="105">
        <f t="shared" si="9"/>
        <v>5</v>
      </c>
      <c r="AX13" s="105">
        <f t="shared" si="9"/>
        <v>1</v>
      </c>
      <c r="AY13" s="105">
        <f t="shared" si="9"/>
        <v>6</v>
      </c>
      <c r="AZ13" s="105">
        <f t="shared" si="9"/>
        <v>0</v>
      </c>
      <c r="BA13" s="107">
        <f t="shared" si="0"/>
        <v>58.333333333333329</v>
      </c>
      <c r="BC13" s="106">
        <f t="shared" si="10"/>
        <v>5</v>
      </c>
      <c r="BD13" s="106">
        <f t="shared" si="10"/>
        <v>5</v>
      </c>
      <c r="BE13" s="106">
        <f t="shared" si="10"/>
        <v>0</v>
      </c>
      <c r="BF13" s="106">
        <f t="shared" si="10"/>
        <v>0</v>
      </c>
      <c r="BG13" s="106">
        <f t="shared" si="10"/>
        <v>0</v>
      </c>
    </row>
    <row r="14" spans="1:59">
      <c r="A14" s="94">
        <v>11</v>
      </c>
      <c r="B14" s="102" t="s">
        <v>9</v>
      </c>
      <c r="C14" s="103">
        <f t="shared" si="1"/>
        <v>1</v>
      </c>
      <c r="D14" s="104"/>
      <c r="E14" s="103">
        <v>1</v>
      </c>
      <c r="F14" s="103"/>
      <c r="G14" s="103"/>
      <c r="H14" s="103">
        <f t="shared" si="2"/>
        <v>4</v>
      </c>
      <c r="I14" s="103"/>
      <c r="J14" s="103">
        <v>4</v>
      </c>
      <c r="K14" s="103"/>
      <c r="L14" s="103"/>
      <c r="M14" s="103">
        <f t="shared" si="3"/>
        <v>3</v>
      </c>
      <c r="N14" s="103"/>
      <c r="O14" s="103">
        <v>3</v>
      </c>
      <c r="P14" s="103"/>
      <c r="Q14" s="103"/>
      <c r="R14" s="103">
        <f t="shared" si="4"/>
        <v>6</v>
      </c>
      <c r="S14" s="103"/>
      <c r="T14" s="103"/>
      <c r="U14" s="103"/>
      <c r="V14" s="103">
        <v>6</v>
      </c>
      <c r="W14" s="103">
        <f t="shared" si="5"/>
        <v>1</v>
      </c>
      <c r="X14" s="103"/>
      <c r="Y14" s="103">
        <v>1</v>
      </c>
      <c r="Z14" s="103"/>
      <c r="AA14" s="103"/>
      <c r="AB14" s="103">
        <f t="shared" si="6"/>
        <v>0</v>
      </c>
      <c r="AC14" s="103"/>
      <c r="AD14" s="103"/>
      <c r="AE14" s="103"/>
      <c r="AF14" s="103"/>
      <c r="AG14" s="103">
        <f t="shared" si="7"/>
        <v>6</v>
      </c>
      <c r="AH14" s="103">
        <v>6</v>
      </c>
      <c r="AI14" s="103"/>
      <c r="AJ14" s="103"/>
      <c r="AK14" s="103"/>
      <c r="AL14" s="103">
        <f t="shared" si="8"/>
        <v>1</v>
      </c>
      <c r="AM14" s="103">
        <v>1</v>
      </c>
      <c r="AN14" s="103"/>
      <c r="AO14" s="103"/>
      <c r="AP14" s="103"/>
      <c r="AQ14" s="103"/>
      <c r="AR14" s="103"/>
      <c r="AS14" s="103"/>
      <c r="AT14" s="103"/>
      <c r="AU14" s="103"/>
      <c r="AV14" s="105">
        <f t="shared" si="9"/>
        <v>22</v>
      </c>
      <c r="AW14" s="105">
        <f t="shared" si="9"/>
        <v>7</v>
      </c>
      <c r="AX14" s="105">
        <f t="shared" si="9"/>
        <v>9</v>
      </c>
      <c r="AY14" s="105">
        <f t="shared" si="9"/>
        <v>0</v>
      </c>
      <c r="AZ14" s="105">
        <f t="shared" si="9"/>
        <v>6</v>
      </c>
      <c r="BA14" s="107">
        <f t="shared" si="0"/>
        <v>64.545454545454547</v>
      </c>
      <c r="BC14" s="106">
        <f t="shared" si="10"/>
        <v>7</v>
      </c>
      <c r="BD14" s="106">
        <f t="shared" si="10"/>
        <v>7</v>
      </c>
      <c r="BE14" s="106">
        <f t="shared" si="10"/>
        <v>0</v>
      </c>
      <c r="BF14" s="106">
        <f t="shared" si="10"/>
        <v>0</v>
      </c>
      <c r="BG14" s="106">
        <f t="shared" si="10"/>
        <v>0</v>
      </c>
    </row>
    <row r="15" spans="1:59">
      <c r="A15" s="94">
        <v>12</v>
      </c>
      <c r="B15" s="102" t="s">
        <v>136</v>
      </c>
      <c r="C15" s="103">
        <f t="shared" si="1"/>
        <v>2</v>
      </c>
      <c r="D15" s="104"/>
      <c r="E15" s="103">
        <v>2</v>
      </c>
      <c r="F15" s="103"/>
      <c r="G15" s="103"/>
      <c r="H15" s="103">
        <f t="shared" si="2"/>
        <v>14</v>
      </c>
      <c r="I15" s="103">
        <v>2</v>
      </c>
      <c r="J15" s="103">
        <v>8</v>
      </c>
      <c r="K15" s="103"/>
      <c r="L15" s="103">
        <v>4</v>
      </c>
      <c r="M15" s="103">
        <f t="shared" si="3"/>
        <v>3</v>
      </c>
      <c r="N15" s="103">
        <v>2</v>
      </c>
      <c r="O15" s="103">
        <v>1</v>
      </c>
      <c r="P15" s="103"/>
      <c r="Q15" s="103"/>
      <c r="R15" s="103">
        <f t="shared" si="4"/>
        <v>3</v>
      </c>
      <c r="S15" s="103">
        <v>3</v>
      </c>
      <c r="T15" s="103"/>
      <c r="U15" s="103"/>
      <c r="V15" s="103"/>
      <c r="W15" s="103">
        <f t="shared" si="5"/>
        <v>2</v>
      </c>
      <c r="X15" s="103">
        <v>2</v>
      </c>
      <c r="Y15" s="103"/>
      <c r="Z15" s="103"/>
      <c r="AA15" s="103"/>
      <c r="AB15" s="103">
        <f t="shared" si="6"/>
        <v>2</v>
      </c>
      <c r="AC15" s="103">
        <v>2</v>
      </c>
      <c r="AD15" s="103"/>
      <c r="AE15" s="103"/>
      <c r="AF15" s="103"/>
      <c r="AG15" s="103">
        <f t="shared" si="7"/>
        <v>4</v>
      </c>
      <c r="AH15" s="103">
        <v>4</v>
      </c>
      <c r="AI15" s="103"/>
      <c r="AJ15" s="103"/>
      <c r="AK15" s="103"/>
      <c r="AL15" s="103">
        <f t="shared" si="8"/>
        <v>2</v>
      </c>
      <c r="AM15" s="103">
        <v>2</v>
      </c>
      <c r="AN15" s="103"/>
      <c r="AO15" s="103"/>
      <c r="AP15" s="103"/>
      <c r="AQ15" s="103"/>
      <c r="AR15" s="103"/>
      <c r="AS15" s="103"/>
      <c r="AT15" s="103"/>
      <c r="AU15" s="103"/>
      <c r="AV15" s="105">
        <f t="shared" si="9"/>
        <v>32</v>
      </c>
      <c r="AW15" s="105">
        <f t="shared" si="9"/>
        <v>17</v>
      </c>
      <c r="AX15" s="105">
        <f t="shared" si="9"/>
        <v>11</v>
      </c>
      <c r="AY15" s="105">
        <f t="shared" si="9"/>
        <v>0</v>
      </c>
      <c r="AZ15" s="105">
        <f t="shared" si="9"/>
        <v>4</v>
      </c>
      <c r="BA15" s="107">
        <f t="shared" si="0"/>
        <v>80.625</v>
      </c>
      <c r="BC15" s="106">
        <f t="shared" si="10"/>
        <v>8</v>
      </c>
      <c r="BD15" s="106">
        <f t="shared" si="10"/>
        <v>8</v>
      </c>
      <c r="BE15" s="106">
        <f t="shared" si="10"/>
        <v>0</v>
      </c>
      <c r="BF15" s="106">
        <f t="shared" si="10"/>
        <v>0</v>
      </c>
      <c r="BG15" s="106">
        <f t="shared" si="10"/>
        <v>0</v>
      </c>
    </row>
    <row r="16" spans="1:59">
      <c r="A16" s="94">
        <v>13</v>
      </c>
      <c r="B16" s="102" t="s">
        <v>11</v>
      </c>
      <c r="C16" s="103">
        <f t="shared" si="1"/>
        <v>11</v>
      </c>
      <c r="D16" s="104">
        <v>1</v>
      </c>
      <c r="E16" s="103">
        <v>10</v>
      </c>
      <c r="F16" s="103"/>
      <c r="G16" s="103"/>
      <c r="H16" s="103">
        <f t="shared" si="2"/>
        <v>40</v>
      </c>
      <c r="I16" s="103">
        <v>8</v>
      </c>
      <c r="J16" s="103">
        <v>30</v>
      </c>
      <c r="K16" s="103">
        <v>2</v>
      </c>
      <c r="L16" s="103"/>
      <c r="M16" s="103">
        <f t="shared" si="3"/>
        <v>13</v>
      </c>
      <c r="N16" s="103"/>
      <c r="O16" s="103">
        <v>13</v>
      </c>
      <c r="P16" s="103"/>
      <c r="Q16" s="103"/>
      <c r="R16" s="103">
        <f t="shared" si="4"/>
        <v>16</v>
      </c>
      <c r="S16" s="103"/>
      <c r="T16" s="103">
        <v>16</v>
      </c>
      <c r="U16" s="103"/>
      <c r="V16" s="103"/>
      <c r="W16" s="103">
        <f t="shared" si="5"/>
        <v>2</v>
      </c>
      <c r="X16" s="103">
        <v>2</v>
      </c>
      <c r="Y16" s="103"/>
      <c r="Z16" s="103"/>
      <c r="AA16" s="103"/>
      <c r="AB16" s="103">
        <f t="shared" si="6"/>
        <v>1</v>
      </c>
      <c r="AC16" s="103">
        <v>1</v>
      </c>
      <c r="AD16" s="103"/>
      <c r="AE16" s="103"/>
      <c r="AF16" s="103"/>
      <c r="AG16" s="103">
        <f t="shared" si="7"/>
        <v>37</v>
      </c>
      <c r="AH16" s="103">
        <v>37</v>
      </c>
      <c r="AI16" s="103"/>
      <c r="AJ16" s="103"/>
      <c r="AK16" s="103"/>
      <c r="AL16" s="103">
        <f t="shared" si="8"/>
        <v>16</v>
      </c>
      <c r="AM16" s="103">
        <v>16</v>
      </c>
      <c r="AN16" s="103"/>
      <c r="AO16" s="103"/>
      <c r="AP16" s="103"/>
      <c r="AQ16" s="103"/>
      <c r="AR16" s="103"/>
      <c r="AS16" s="103"/>
      <c r="AT16" s="103"/>
      <c r="AU16" s="103"/>
      <c r="AV16" s="105">
        <f t="shared" si="9"/>
        <v>136</v>
      </c>
      <c r="AW16" s="105">
        <f t="shared" si="9"/>
        <v>65</v>
      </c>
      <c r="AX16" s="105">
        <f t="shared" si="9"/>
        <v>69</v>
      </c>
      <c r="AY16" s="105">
        <f t="shared" si="9"/>
        <v>2</v>
      </c>
      <c r="AZ16" s="105">
        <f t="shared" si="9"/>
        <v>0</v>
      </c>
      <c r="BA16" s="107">
        <f t="shared" si="0"/>
        <v>88.67647058823529</v>
      </c>
      <c r="BC16" s="106">
        <f t="shared" si="10"/>
        <v>54</v>
      </c>
      <c r="BD16" s="106">
        <f t="shared" si="10"/>
        <v>54</v>
      </c>
      <c r="BE16" s="106">
        <f t="shared" si="10"/>
        <v>0</v>
      </c>
      <c r="BF16" s="106">
        <f t="shared" si="10"/>
        <v>0</v>
      </c>
      <c r="BG16" s="106">
        <f t="shared" si="10"/>
        <v>0</v>
      </c>
    </row>
    <row r="17" spans="1:59">
      <c r="A17" s="94">
        <v>14</v>
      </c>
      <c r="B17" s="102" t="s">
        <v>12</v>
      </c>
      <c r="C17" s="103">
        <f t="shared" si="1"/>
        <v>2</v>
      </c>
      <c r="D17" s="104"/>
      <c r="E17" s="103">
        <v>2</v>
      </c>
      <c r="F17" s="103"/>
      <c r="G17" s="103"/>
      <c r="H17" s="103">
        <f t="shared" si="2"/>
        <v>17</v>
      </c>
      <c r="I17" s="103"/>
      <c r="J17" s="103">
        <v>15</v>
      </c>
      <c r="K17" s="103">
        <v>2</v>
      </c>
      <c r="L17" s="103"/>
      <c r="M17" s="103">
        <f t="shared" si="3"/>
        <v>2</v>
      </c>
      <c r="N17" s="103"/>
      <c r="O17" s="103">
        <v>2</v>
      </c>
      <c r="P17" s="103"/>
      <c r="Q17" s="103"/>
      <c r="R17" s="103">
        <f t="shared" si="4"/>
        <v>1</v>
      </c>
      <c r="S17" s="103">
        <v>1</v>
      </c>
      <c r="T17" s="103"/>
      <c r="U17" s="103"/>
      <c r="V17" s="103"/>
      <c r="W17" s="103">
        <f t="shared" si="5"/>
        <v>1</v>
      </c>
      <c r="X17" s="103">
        <v>1</v>
      </c>
      <c r="Y17" s="103"/>
      <c r="Z17" s="103"/>
      <c r="AA17" s="103"/>
      <c r="AB17" s="103">
        <f t="shared" si="6"/>
        <v>1</v>
      </c>
      <c r="AC17" s="103">
        <v>1</v>
      </c>
      <c r="AD17" s="103"/>
      <c r="AE17" s="103"/>
      <c r="AF17" s="103"/>
      <c r="AG17" s="103">
        <f t="shared" si="7"/>
        <v>10</v>
      </c>
      <c r="AH17" s="103">
        <v>10</v>
      </c>
      <c r="AI17" s="103"/>
      <c r="AJ17" s="103"/>
      <c r="AK17" s="103"/>
      <c r="AL17" s="103">
        <f t="shared" si="8"/>
        <v>4</v>
      </c>
      <c r="AM17" s="103">
        <v>4</v>
      </c>
      <c r="AN17" s="103"/>
      <c r="AO17" s="103"/>
      <c r="AP17" s="103"/>
      <c r="AQ17" s="103"/>
      <c r="AR17" s="103"/>
      <c r="AS17" s="103"/>
      <c r="AT17" s="103"/>
      <c r="AU17" s="103"/>
      <c r="AV17" s="105">
        <f t="shared" si="9"/>
        <v>38</v>
      </c>
      <c r="AW17" s="105">
        <f t="shared" si="9"/>
        <v>17</v>
      </c>
      <c r="AX17" s="105">
        <f t="shared" si="9"/>
        <v>19</v>
      </c>
      <c r="AY17" s="105">
        <f t="shared" si="9"/>
        <v>2</v>
      </c>
      <c r="AZ17" s="105">
        <f t="shared" si="9"/>
        <v>0</v>
      </c>
      <c r="BA17" s="107">
        <f t="shared" si="0"/>
        <v>85.78947368421052</v>
      </c>
      <c r="BC17" s="106">
        <f t="shared" si="10"/>
        <v>15</v>
      </c>
      <c r="BD17" s="106">
        <f t="shared" si="10"/>
        <v>15</v>
      </c>
      <c r="BE17" s="106">
        <f t="shared" si="10"/>
        <v>0</v>
      </c>
      <c r="BF17" s="106">
        <f t="shared" si="10"/>
        <v>0</v>
      </c>
      <c r="BG17" s="106">
        <f t="shared" si="10"/>
        <v>0</v>
      </c>
    </row>
    <row r="18" spans="1:59">
      <c r="A18" s="94">
        <v>15</v>
      </c>
      <c r="B18" s="102" t="s">
        <v>13</v>
      </c>
      <c r="C18" s="103">
        <f t="shared" si="1"/>
        <v>5</v>
      </c>
      <c r="D18" s="104"/>
      <c r="E18" s="103"/>
      <c r="F18" s="103">
        <v>5</v>
      </c>
      <c r="G18" s="103"/>
      <c r="H18" s="103">
        <f t="shared" si="2"/>
        <v>22</v>
      </c>
      <c r="I18" s="103">
        <v>1</v>
      </c>
      <c r="J18" s="103">
        <v>15</v>
      </c>
      <c r="K18" s="103">
        <v>6</v>
      </c>
      <c r="L18" s="103"/>
      <c r="M18" s="103">
        <f t="shared" si="3"/>
        <v>7</v>
      </c>
      <c r="N18" s="103"/>
      <c r="O18" s="103">
        <v>7</v>
      </c>
      <c r="P18" s="103"/>
      <c r="Q18" s="103"/>
      <c r="R18" s="103">
        <f t="shared" si="4"/>
        <v>5</v>
      </c>
      <c r="S18" s="103"/>
      <c r="T18" s="103">
        <v>5</v>
      </c>
      <c r="U18" s="103"/>
      <c r="V18" s="103"/>
      <c r="W18" s="103">
        <f t="shared" si="5"/>
        <v>3</v>
      </c>
      <c r="X18" s="103"/>
      <c r="Y18" s="103">
        <v>1</v>
      </c>
      <c r="Z18" s="103">
        <v>2</v>
      </c>
      <c r="AA18" s="103"/>
      <c r="AB18" s="103">
        <f t="shared" si="6"/>
        <v>0</v>
      </c>
      <c r="AC18" s="103"/>
      <c r="AD18" s="103"/>
      <c r="AE18" s="103"/>
      <c r="AF18" s="103"/>
      <c r="AG18" s="103">
        <f t="shared" si="7"/>
        <v>10</v>
      </c>
      <c r="AH18" s="103">
        <v>5</v>
      </c>
      <c r="AI18" s="103">
        <v>4</v>
      </c>
      <c r="AJ18" s="103">
        <v>1</v>
      </c>
      <c r="AK18" s="103"/>
      <c r="AL18" s="103">
        <f t="shared" si="8"/>
        <v>4</v>
      </c>
      <c r="AM18" s="103">
        <v>2</v>
      </c>
      <c r="AN18" s="103">
        <v>0</v>
      </c>
      <c r="AO18" s="103">
        <v>2</v>
      </c>
      <c r="AP18" s="103"/>
      <c r="AQ18" s="103"/>
      <c r="AR18" s="103"/>
      <c r="AS18" s="103"/>
      <c r="AT18" s="103"/>
      <c r="AU18" s="103"/>
      <c r="AV18" s="105">
        <f t="shared" si="9"/>
        <v>56</v>
      </c>
      <c r="AW18" s="105">
        <f t="shared" si="9"/>
        <v>8</v>
      </c>
      <c r="AX18" s="105">
        <f t="shared" si="9"/>
        <v>32</v>
      </c>
      <c r="AY18" s="105">
        <f t="shared" si="9"/>
        <v>16</v>
      </c>
      <c r="AZ18" s="105">
        <f t="shared" si="9"/>
        <v>0</v>
      </c>
      <c r="BA18" s="107">
        <f t="shared" si="0"/>
        <v>65.714285714285708</v>
      </c>
      <c r="BC18" s="106">
        <f t="shared" si="10"/>
        <v>14</v>
      </c>
      <c r="BD18" s="106">
        <f t="shared" si="10"/>
        <v>7</v>
      </c>
      <c r="BE18" s="106">
        <f t="shared" si="10"/>
        <v>4</v>
      </c>
      <c r="BF18" s="106">
        <f t="shared" si="10"/>
        <v>3</v>
      </c>
      <c r="BG18" s="106">
        <f t="shared" si="10"/>
        <v>0</v>
      </c>
    </row>
    <row r="19" spans="1:59">
      <c r="A19" s="94">
        <v>16</v>
      </c>
      <c r="B19" s="102" t="s">
        <v>14</v>
      </c>
      <c r="C19" s="103">
        <f t="shared" si="1"/>
        <v>1</v>
      </c>
      <c r="D19" s="104"/>
      <c r="E19" s="103"/>
      <c r="F19" s="103">
        <v>1</v>
      </c>
      <c r="G19" s="103"/>
      <c r="H19" s="103">
        <f t="shared" si="2"/>
        <v>3</v>
      </c>
      <c r="I19" s="103"/>
      <c r="J19" s="103">
        <v>2</v>
      </c>
      <c r="K19" s="103"/>
      <c r="L19" s="103">
        <v>1</v>
      </c>
      <c r="M19" s="103">
        <f t="shared" si="3"/>
        <v>0</v>
      </c>
      <c r="N19" s="103"/>
      <c r="O19" s="103"/>
      <c r="P19" s="103"/>
      <c r="Q19" s="103"/>
      <c r="R19" s="103">
        <f t="shared" si="4"/>
        <v>0</v>
      </c>
      <c r="S19" s="103"/>
      <c r="T19" s="103"/>
      <c r="U19" s="103"/>
      <c r="V19" s="103"/>
      <c r="W19" s="103">
        <f t="shared" si="5"/>
        <v>0</v>
      </c>
      <c r="X19" s="103"/>
      <c r="Y19" s="103"/>
      <c r="Z19" s="103"/>
      <c r="AA19" s="103"/>
      <c r="AB19" s="103">
        <f t="shared" si="6"/>
        <v>0</v>
      </c>
      <c r="AC19" s="103"/>
      <c r="AD19" s="103"/>
      <c r="AE19" s="103"/>
      <c r="AF19" s="103"/>
      <c r="AG19" s="103">
        <f t="shared" si="7"/>
        <v>1</v>
      </c>
      <c r="AH19" s="103"/>
      <c r="AI19" s="103">
        <v>1</v>
      </c>
      <c r="AJ19" s="103"/>
      <c r="AK19" s="103"/>
      <c r="AL19" s="103">
        <f t="shared" si="8"/>
        <v>1</v>
      </c>
      <c r="AM19" s="103">
        <v>1</v>
      </c>
      <c r="AN19" s="103"/>
      <c r="AO19" s="103"/>
      <c r="AP19" s="103"/>
      <c r="AQ19" s="103"/>
      <c r="AR19" s="103"/>
      <c r="AS19" s="103"/>
      <c r="AT19" s="103"/>
      <c r="AU19" s="103"/>
      <c r="AV19" s="105">
        <f t="shared" si="9"/>
        <v>6</v>
      </c>
      <c r="AW19" s="105">
        <f t="shared" si="9"/>
        <v>1</v>
      </c>
      <c r="AX19" s="105">
        <f t="shared" si="9"/>
        <v>3</v>
      </c>
      <c r="AY19" s="105">
        <f t="shared" si="9"/>
        <v>1</v>
      </c>
      <c r="AZ19" s="105">
        <f t="shared" si="9"/>
        <v>1</v>
      </c>
      <c r="BA19" s="107">
        <f t="shared" si="0"/>
        <v>60.000000000000007</v>
      </c>
      <c r="BC19" s="106">
        <f t="shared" si="10"/>
        <v>2</v>
      </c>
      <c r="BD19" s="106">
        <f t="shared" si="10"/>
        <v>1</v>
      </c>
      <c r="BE19" s="106">
        <f t="shared" si="10"/>
        <v>1</v>
      </c>
      <c r="BF19" s="106">
        <f t="shared" si="10"/>
        <v>0</v>
      </c>
      <c r="BG19" s="106">
        <f t="shared" si="10"/>
        <v>0</v>
      </c>
    </row>
    <row r="20" spans="1:59">
      <c r="A20" s="94">
        <v>17</v>
      </c>
      <c r="B20" s="102" t="s">
        <v>15</v>
      </c>
      <c r="C20" s="103">
        <f t="shared" si="1"/>
        <v>1</v>
      </c>
      <c r="D20" s="104"/>
      <c r="E20" s="103"/>
      <c r="F20" s="103">
        <v>1</v>
      </c>
      <c r="G20" s="103"/>
      <c r="H20" s="103">
        <f t="shared" si="2"/>
        <v>4</v>
      </c>
      <c r="I20" s="103"/>
      <c r="J20" s="103">
        <v>4</v>
      </c>
      <c r="K20" s="103"/>
      <c r="L20" s="103"/>
      <c r="M20" s="103">
        <f t="shared" si="3"/>
        <v>2</v>
      </c>
      <c r="N20" s="103"/>
      <c r="O20" s="103">
        <v>2</v>
      </c>
      <c r="P20" s="103"/>
      <c r="Q20" s="103"/>
      <c r="R20" s="103">
        <f t="shared" si="4"/>
        <v>2</v>
      </c>
      <c r="S20" s="103">
        <v>2</v>
      </c>
      <c r="T20" s="103"/>
      <c r="U20" s="103"/>
      <c r="V20" s="103"/>
      <c r="W20" s="103">
        <f t="shared" si="5"/>
        <v>1</v>
      </c>
      <c r="X20" s="103">
        <v>1</v>
      </c>
      <c r="Y20" s="103"/>
      <c r="Z20" s="103"/>
      <c r="AA20" s="103"/>
      <c r="AB20" s="103">
        <f t="shared" si="6"/>
        <v>0</v>
      </c>
      <c r="AC20" s="103"/>
      <c r="AD20" s="103"/>
      <c r="AE20" s="103"/>
      <c r="AF20" s="103"/>
      <c r="AG20" s="103">
        <f t="shared" si="7"/>
        <v>3</v>
      </c>
      <c r="AH20" s="103">
        <v>3</v>
      </c>
      <c r="AI20" s="103"/>
      <c r="AJ20" s="103"/>
      <c r="AK20" s="103"/>
      <c r="AL20" s="103">
        <f t="shared" si="8"/>
        <v>2</v>
      </c>
      <c r="AM20" s="103">
        <v>2</v>
      </c>
      <c r="AN20" s="103"/>
      <c r="AO20" s="103"/>
      <c r="AP20" s="103"/>
      <c r="AQ20" s="103"/>
      <c r="AR20" s="103"/>
      <c r="AS20" s="103"/>
      <c r="AT20" s="103"/>
      <c r="AU20" s="103"/>
      <c r="AV20" s="105">
        <f t="shared" si="9"/>
        <v>15</v>
      </c>
      <c r="AW20" s="105">
        <f t="shared" si="9"/>
        <v>8</v>
      </c>
      <c r="AX20" s="105">
        <f t="shared" si="9"/>
        <v>6</v>
      </c>
      <c r="AY20" s="105">
        <f t="shared" si="9"/>
        <v>1</v>
      </c>
      <c r="AZ20" s="105">
        <f t="shared" si="9"/>
        <v>0</v>
      </c>
      <c r="BA20" s="107">
        <f t="shared" si="0"/>
        <v>86.666666666666671</v>
      </c>
      <c r="BC20" s="106">
        <f t="shared" si="10"/>
        <v>5</v>
      </c>
      <c r="BD20" s="106">
        <f t="shared" si="10"/>
        <v>5</v>
      </c>
      <c r="BE20" s="106">
        <f t="shared" si="10"/>
        <v>0</v>
      </c>
      <c r="BF20" s="106">
        <f t="shared" si="10"/>
        <v>0</v>
      </c>
      <c r="BG20" s="106">
        <f t="shared" si="10"/>
        <v>0</v>
      </c>
    </row>
    <row r="21" spans="1:59">
      <c r="A21" s="94">
        <v>18</v>
      </c>
      <c r="B21" s="102" t="s">
        <v>16</v>
      </c>
      <c r="C21" s="103">
        <f t="shared" si="1"/>
        <v>1</v>
      </c>
      <c r="D21" s="104"/>
      <c r="E21" s="103"/>
      <c r="F21" s="103">
        <v>1</v>
      </c>
      <c r="G21" s="103"/>
      <c r="H21" s="103">
        <f t="shared" si="2"/>
        <v>4</v>
      </c>
      <c r="I21" s="103"/>
      <c r="J21" s="103">
        <v>3</v>
      </c>
      <c r="K21" s="103">
        <v>1</v>
      </c>
      <c r="L21" s="103"/>
      <c r="M21" s="103">
        <f t="shared" si="3"/>
        <v>0</v>
      </c>
      <c r="N21" s="103"/>
      <c r="O21" s="103"/>
      <c r="P21" s="103"/>
      <c r="Q21" s="103"/>
      <c r="R21" s="103">
        <f t="shared" si="4"/>
        <v>5</v>
      </c>
      <c r="S21" s="103"/>
      <c r="T21" s="103"/>
      <c r="U21" s="103"/>
      <c r="V21" s="103">
        <v>5</v>
      </c>
      <c r="W21" s="103">
        <f t="shared" si="5"/>
        <v>1</v>
      </c>
      <c r="X21" s="103"/>
      <c r="Y21" s="103"/>
      <c r="Z21" s="103">
        <v>1</v>
      </c>
      <c r="AA21" s="103"/>
      <c r="AB21" s="103">
        <f t="shared" si="6"/>
        <v>0</v>
      </c>
      <c r="AC21" s="103"/>
      <c r="AD21" s="103"/>
      <c r="AE21" s="103"/>
      <c r="AF21" s="103"/>
      <c r="AG21" s="103">
        <f t="shared" si="7"/>
        <v>4</v>
      </c>
      <c r="AH21" s="103">
        <v>4</v>
      </c>
      <c r="AI21" s="103"/>
      <c r="AJ21" s="103"/>
      <c r="AK21" s="103"/>
      <c r="AL21" s="103">
        <f t="shared" si="8"/>
        <v>1</v>
      </c>
      <c r="AM21" s="103">
        <v>1</v>
      </c>
      <c r="AN21" s="103"/>
      <c r="AO21" s="103"/>
      <c r="AP21" s="103"/>
      <c r="AQ21" s="103"/>
      <c r="AR21" s="103"/>
      <c r="AS21" s="103"/>
      <c r="AT21" s="103"/>
      <c r="AU21" s="103"/>
      <c r="AV21" s="105">
        <f t="shared" si="9"/>
        <v>16</v>
      </c>
      <c r="AW21" s="105">
        <f t="shared" si="9"/>
        <v>5</v>
      </c>
      <c r="AX21" s="105">
        <f t="shared" si="9"/>
        <v>3</v>
      </c>
      <c r="AY21" s="105">
        <f t="shared" si="9"/>
        <v>3</v>
      </c>
      <c r="AZ21" s="105">
        <f t="shared" si="9"/>
        <v>5</v>
      </c>
      <c r="BA21" s="107">
        <f t="shared" si="0"/>
        <v>50</v>
      </c>
      <c r="BC21" s="106">
        <f t="shared" si="10"/>
        <v>5</v>
      </c>
      <c r="BD21" s="106">
        <f t="shared" si="10"/>
        <v>5</v>
      </c>
      <c r="BE21" s="106">
        <f t="shared" si="10"/>
        <v>0</v>
      </c>
      <c r="BF21" s="106">
        <f t="shared" si="10"/>
        <v>0</v>
      </c>
      <c r="BG21" s="106">
        <f t="shared" si="10"/>
        <v>0</v>
      </c>
    </row>
    <row r="22" spans="1:59">
      <c r="A22" s="94">
        <v>19</v>
      </c>
      <c r="B22" s="102" t="s">
        <v>91</v>
      </c>
      <c r="C22" s="103">
        <f t="shared" si="1"/>
        <v>1</v>
      </c>
      <c r="D22" s="104"/>
      <c r="E22" s="103"/>
      <c r="F22" s="103">
        <v>1</v>
      </c>
      <c r="G22" s="103"/>
      <c r="H22" s="103">
        <f t="shared" si="2"/>
        <v>2</v>
      </c>
      <c r="I22" s="103"/>
      <c r="J22" s="103"/>
      <c r="K22" s="103">
        <v>2</v>
      </c>
      <c r="L22" s="103"/>
      <c r="M22" s="103">
        <f t="shared" si="3"/>
        <v>2</v>
      </c>
      <c r="N22" s="103"/>
      <c r="O22" s="103"/>
      <c r="P22" s="103">
        <v>2</v>
      </c>
      <c r="Q22" s="103"/>
      <c r="R22" s="103">
        <f t="shared" si="4"/>
        <v>0</v>
      </c>
      <c r="S22" s="103"/>
      <c r="T22" s="103"/>
      <c r="U22" s="103"/>
      <c r="V22" s="103"/>
      <c r="W22" s="103">
        <f t="shared" si="5"/>
        <v>0</v>
      </c>
      <c r="X22" s="103"/>
      <c r="Y22" s="103"/>
      <c r="Z22" s="103"/>
      <c r="AA22" s="103"/>
      <c r="AB22" s="103">
        <f t="shared" si="6"/>
        <v>0</v>
      </c>
      <c r="AC22" s="103"/>
      <c r="AD22" s="103"/>
      <c r="AE22" s="103"/>
      <c r="AF22" s="103"/>
      <c r="AG22" s="103">
        <f t="shared" si="7"/>
        <v>1</v>
      </c>
      <c r="AH22" s="103">
        <v>1</v>
      </c>
      <c r="AI22" s="103"/>
      <c r="AJ22" s="103"/>
      <c r="AK22" s="103"/>
      <c r="AL22" s="103">
        <f t="shared" si="8"/>
        <v>1</v>
      </c>
      <c r="AM22" s="103"/>
      <c r="AN22" s="103">
        <v>1</v>
      </c>
      <c r="AO22" s="103"/>
      <c r="AP22" s="103"/>
      <c r="AQ22" s="103"/>
      <c r="AR22" s="103"/>
      <c r="AS22" s="103"/>
      <c r="AT22" s="103"/>
      <c r="AU22" s="103"/>
      <c r="AV22" s="105">
        <f t="shared" si="9"/>
        <v>7</v>
      </c>
      <c r="AW22" s="105">
        <f t="shared" si="9"/>
        <v>1</v>
      </c>
      <c r="AX22" s="105">
        <f t="shared" si="9"/>
        <v>1</v>
      </c>
      <c r="AY22" s="105">
        <f t="shared" si="9"/>
        <v>5</v>
      </c>
      <c r="AZ22" s="105">
        <f t="shared" si="9"/>
        <v>0</v>
      </c>
      <c r="BA22" s="107">
        <f t="shared" si="0"/>
        <v>40</v>
      </c>
      <c r="BC22" s="106">
        <f t="shared" si="10"/>
        <v>2</v>
      </c>
      <c r="BD22" s="106">
        <f t="shared" si="10"/>
        <v>1</v>
      </c>
      <c r="BE22" s="106">
        <f t="shared" si="10"/>
        <v>1</v>
      </c>
      <c r="BF22" s="106">
        <f t="shared" si="10"/>
        <v>0</v>
      </c>
      <c r="BG22" s="106">
        <f t="shared" si="10"/>
        <v>0</v>
      </c>
    </row>
    <row r="23" spans="1:59">
      <c r="A23" s="94">
        <v>20</v>
      </c>
      <c r="B23" s="102" t="s">
        <v>18</v>
      </c>
      <c r="C23" s="103">
        <f t="shared" si="1"/>
        <v>4</v>
      </c>
      <c r="D23" s="104"/>
      <c r="E23" s="103">
        <v>4</v>
      </c>
      <c r="F23" s="103"/>
      <c r="G23" s="103"/>
      <c r="H23" s="103">
        <f t="shared" si="2"/>
        <v>25</v>
      </c>
      <c r="I23" s="103"/>
      <c r="J23" s="103">
        <v>22</v>
      </c>
      <c r="K23" s="103"/>
      <c r="L23" s="103">
        <v>3</v>
      </c>
      <c r="M23" s="103">
        <f t="shared" si="3"/>
        <v>5</v>
      </c>
      <c r="N23" s="103">
        <v>2</v>
      </c>
      <c r="O23" s="103">
        <v>3</v>
      </c>
      <c r="P23" s="103"/>
      <c r="Q23" s="103"/>
      <c r="R23" s="103">
        <f t="shared" si="4"/>
        <v>8</v>
      </c>
      <c r="S23" s="103">
        <v>5</v>
      </c>
      <c r="T23" s="103">
        <v>2</v>
      </c>
      <c r="U23" s="103"/>
      <c r="V23" s="103">
        <v>1</v>
      </c>
      <c r="W23" s="103">
        <f t="shared" si="5"/>
        <v>2</v>
      </c>
      <c r="X23" s="103">
        <v>1</v>
      </c>
      <c r="Y23" s="103">
        <v>1</v>
      </c>
      <c r="Z23" s="103"/>
      <c r="AA23" s="103"/>
      <c r="AB23" s="103">
        <f t="shared" si="6"/>
        <v>0</v>
      </c>
      <c r="AC23" s="103"/>
      <c r="AD23" s="103"/>
      <c r="AE23" s="103"/>
      <c r="AF23" s="103"/>
      <c r="AG23" s="103">
        <f t="shared" si="7"/>
        <v>20</v>
      </c>
      <c r="AH23" s="103"/>
      <c r="AI23" s="103">
        <v>20</v>
      </c>
      <c r="AJ23" s="103"/>
      <c r="AK23" s="103"/>
      <c r="AL23" s="103">
        <f t="shared" si="8"/>
        <v>9</v>
      </c>
      <c r="AM23" s="103"/>
      <c r="AN23" s="103">
        <v>9</v>
      </c>
      <c r="AO23" s="103"/>
      <c r="AP23" s="103"/>
      <c r="AQ23" s="103"/>
      <c r="AR23" s="103"/>
      <c r="AS23" s="103"/>
      <c r="AT23" s="103"/>
      <c r="AU23" s="103"/>
      <c r="AV23" s="105">
        <f t="shared" si="9"/>
        <v>73</v>
      </c>
      <c r="AW23" s="105">
        <f t="shared" si="9"/>
        <v>8</v>
      </c>
      <c r="AX23" s="105">
        <f t="shared" si="9"/>
        <v>61</v>
      </c>
      <c r="AY23" s="105">
        <f t="shared" si="9"/>
        <v>0</v>
      </c>
      <c r="AZ23" s="105">
        <f t="shared" si="9"/>
        <v>4</v>
      </c>
      <c r="BA23" s="107">
        <f t="shared" si="0"/>
        <v>77.808219178082197</v>
      </c>
      <c r="BC23" s="106">
        <f t="shared" si="10"/>
        <v>29</v>
      </c>
      <c r="BD23" s="106">
        <f t="shared" si="10"/>
        <v>0</v>
      </c>
      <c r="BE23" s="106">
        <f t="shared" si="10"/>
        <v>29</v>
      </c>
      <c r="BF23" s="106">
        <f t="shared" si="10"/>
        <v>0</v>
      </c>
      <c r="BG23" s="106">
        <f t="shared" si="10"/>
        <v>0</v>
      </c>
    </row>
    <row r="24" spans="1:59">
      <c r="A24" s="94">
        <v>21</v>
      </c>
      <c r="B24" s="102" t="s">
        <v>19</v>
      </c>
      <c r="C24" s="103">
        <f t="shared" si="1"/>
        <v>10</v>
      </c>
      <c r="D24" s="104">
        <v>1</v>
      </c>
      <c r="E24" s="103">
        <v>9</v>
      </c>
      <c r="F24" s="103">
        <v>0</v>
      </c>
      <c r="G24" s="103">
        <v>0</v>
      </c>
      <c r="H24" s="103">
        <f t="shared" si="2"/>
        <v>6</v>
      </c>
      <c r="I24" s="103">
        <v>0</v>
      </c>
      <c r="J24" s="103">
        <v>5</v>
      </c>
      <c r="K24" s="103">
        <v>1</v>
      </c>
      <c r="L24" s="103"/>
      <c r="M24" s="103">
        <f t="shared" si="3"/>
        <v>4</v>
      </c>
      <c r="N24" s="103">
        <v>0</v>
      </c>
      <c r="O24" s="103">
        <v>4</v>
      </c>
      <c r="P24" s="103">
        <v>0</v>
      </c>
      <c r="Q24" s="103">
        <v>0</v>
      </c>
      <c r="R24" s="103">
        <f t="shared" si="4"/>
        <v>4</v>
      </c>
      <c r="S24" s="103">
        <v>0</v>
      </c>
      <c r="T24" s="103">
        <v>4</v>
      </c>
      <c r="U24" s="103">
        <v>0</v>
      </c>
      <c r="V24" s="103">
        <v>0</v>
      </c>
      <c r="W24" s="103">
        <f t="shared" si="5"/>
        <v>1</v>
      </c>
      <c r="X24" s="103">
        <v>1</v>
      </c>
      <c r="Y24" s="103">
        <v>0</v>
      </c>
      <c r="Z24" s="103">
        <v>0</v>
      </c>
      <c r="AA24" s="103">
        <v>0</v>
      </c>
      <c r="AB24" s="103">
        <f t="shared" si="6"/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f t="shared" si="7"/>
        <v>7</v>
      </c>
      <c r="AH24" s="103">
        <v>7</v>
      </c>
      <c r="AI24" s="103">
        <v>0</v>
      </c>
      <c r="AJ24" s="103">
        <v>0</v>
      </c>
      <c r="AK24" s="103">
        <v>0</v>
      </c>
      <c r="AL24" s="103">
        <f t="shared" si="8"/>
        <v>5</v>
      </c>
      <c r="AM24" s="103">
        <v>5</v>
      </c>
      <c r="AN24" s="103">
        <v>0</v>
      </c>
      <c r="AO24" s="103">
        <v>0</v>
      </c>
      <c r="AP24" s="103">
        <v>0</v>
      </c>
      <c r="AQ24" s="103"/>
      <c r="AR24" s="103"/>
      <c r="AS24" s="103"/>
      <c r="AT24" s="103"/>
      <c r="AU24" s="103"/>
      <c r="AV24" s="105">
        <f t="shared" si="9"/>
        <v>37</v>
      </c>
      <c r="AW24" s="105">
        <f t="shared" si="9"/>
        <v>14</v>
      </c>
      <c r="AX24" s="105">
        <f t="shared" si="9"/>
        <v>22</v>
      </c>
      <c r="AY24" s="105">
        <f t="shared" si="9"/>
        <v>1</v>
      </c>
      <c r="AZ24" s="105">
        <f t="shared" si="9"/>
        <v>0</v>
      </c>
      <c r="BA24" s="107">
        <f t="shared" si="0"/>
        <v>85.945945945945951</v>
      </c>
      <c r="BC24" s="106">
        <f t="shared" si="10"/>
        <v>12</v>
      </c>
      <c r="BD24" s="106">
        <f t="shared" si="10"/>
        <v>12</v>
      </c>
      <c r="BE24" s="106">
        <f t="shared" si="10"/>
        <v>0</v>
      </c>
      <c r="BF24" s="106">
        <f t="shared" si="10"/>
        <v>0</v>
      </c>
      <c r="BG24" s="106">
        <f t="shared" si="10"/>
        <v>0</v>
      </c>
    </row>
    <row r="25" spans="1:59">
      <c r="A25" s="94">
        <v>22</v>
      </c>
      <c r="B25" s="102" t="s">
        <v>20</v>
      </c>
      <c r="C25" s="103">
        <f t="shared" si="1"/>
        <v>1</v>
      </c>
      <c r="D25" s="104"/>
      <c r="E25" s="103"/>
      <c r="F25" s="103">
        <v>1</v>
      </c>
      <c r="G25" s="103"/>
      <c r="H25" s="103">
        <f t="shared" si="2"/>
        <v>13</v>
      </c>
      <c r="I25" s="103"/>
      <c r="J25" s="103">
        <v>8</v>
      </c>
      <c r="K25" s="103">
        <v>1</v>
      </c>
      <c r="L25" s="103">
        <v>4</v>
      </c>
      <c r="M25" s="103">
        <f t="shared" si="3"/>
        <v>3</v>
      </c>
      <c r="N25" s="103"/>
      <c r="O25" s="103">
        <v>2</v>
      </c>
      <c r="P25" s="103">
        <v>1</v>
      </c>
      <c r="Q25" s="103"/>
      <c r="R25" s="103">
        <f t="shared" si="4"/>
        <v>1</v>
      </c>
      <c r="S25" s="103"/>
      <c r="T25" s="103"/>
      <c r="U25" s="103"/>
      <c r="V25" s="103">
        <v>1</v>
      </c>
      <c r="W25" s="103">
        <f t="shared" si="5"/>
        <v>1</v>
      </c>
      <c r="X25" s="103">
        <v>1</v>
      </c>
      <c r="Y25" s="103"/>
      <c r="Z25" s="103"/>
      <c r="AA25" s="103"/>
      <c r="AB25" s="103">
        <f t="shared" si="6"/>
        <v>0</v>
      </c>
      <c r="AC25" s="103"/>
      <c r="AD25" s="103"/>
      <c r="AE25" s="103"/>
      <c r="AF25" s="103"/>
      <c r="AG25" s="103">
        <f t="shared" si="7"/>
        <v>3</v>
      </c>
      <c r="AH25" s="103"/>
      <c r="AI25" s="103">
        <v>3</v>
      </c>
      <c r="AJ25" s="103"/>
      <c r="AK25" s="103"/>
      <c r="AL25" s="103">
        <f t="shared" si="8"/>
        <v>1</v>
      </c>
      <c r="AM25" s="103"/>
      <c r="AN25" s="103">
        <v>1</v>
      </c>
      <c r="AO25" s="103"/>
      <c r="AP25" s="103"/>
      <c r="AQ25" s="103"/>
      <c r="AR25" s="103"/>
      <c r="AS25" s="103"/>
      <c r="AT25" s="103"/>
      <c r="AU25" s="103"/>
      <c r="AV25" s="105">
        <f t="shared" si="9"/>
        <v>23</v>
      </c>
      <c r="AW25" s="105">
        <f t="shared" si="9"/>
        <v>1</v>
      </c>
      <c r="AX25" s="105">
        <f t="shared" si="9"/>
        <v>14</v>
      </c>
      <c r="AY25" s="105">
        <f t="shared" si="9"/>
        <v>3</v>
      </c>
      <c r="AZ25" s="105">
        <f t="shared" si="9"/>
        <v>5</v>
      </c>
      <c r="BA25" s="107">
        <f t="shared" si="0"/>
        <v>55.652173913043484</v>
      </c>
      <c r="BC25" s="106">
        <f t="shared" si="10"/>
        <v>4</v>
      </c>
      <c r="BD25" s="106">
        <f t="shared" si="10"/>
        <v>0</v>
      </c>
      <c r="BE25" s="106">
        <f t="shared" si="10"/>
        <v>4</v>
      </c>
      <c r="BF25" s="106">
        <f t="shared" si="10"/>
        <v>0</v>
      </c>
      <c r="BG25" s="106">
        <f t="shared" si="10"/>
        <v>0</v>
      </c>
    </row>
    <row r="26" spans="1:59">
      <c r="A26" s="94">
        <v>23</v>
      </c>
      <c r="B26" s="102" t="s">
        <v>21</v>
      </c>
      <c r="C26" s="103">
        <f t="shared" si="1"/>
        <v>3</v>
      </c>
      <c r="D26" s="104"/>
      <c r="E26" s="103">
        <v>3</v>
      </c>
      <c r="F26" s="103"/>
      <c r="G26" s="103"/>
      <c r="H26" s="103">
        <f t="shared" si="2"/>
        <v>17</v>
      </c>
      <c r="I26" s="103"/>
      <c r="J26" s="103">
        <v>17</v>
      </c>
      <c r="K26" s="103"/>
      <c r="L26" s="103"/>
      <c r="M26" s="103">
        <f t="shared" si="3"/>
        <v>9</v>
      </c>
      <c r="N26" s="103"/>
      <c r="O26" s="103">
        <v>9</v>
      </c>
      <c r="P26" s="103"/>
      <c r="Q26" s="103"/>
      <c r="R26" s="103">
        <f t="shared" si="4"/>
        <v>8</v>
      </c>
      <c r="S26" s="103"/>
      <c r="T26" s="103">
        <v>8</v>
      </c>
      <c r="U26" s="103"/>
      <c r="V26" s="103"/>
      <c r="W26" s="103">
        <f t="shared" si="5"/>
        <v>1</v>
      </c>
      <c r="X26" s="103"/>
      <c r="Y26" s="103">
        <v>1</v>
      </c>
      <c r="Z26" s="103"/>
      <c r="AA26" s="103"/>
      <c r="AB26" s="103">
        <f t="shared" si="6"/>
        <v>1</v>
      </c>
      <c r="AC26" s="103">
        <v>1</v>
      </c>
      <c r="AD26" s="103"/>
      <c r="AE26" s="103"/>
      <c r="AF26" s="103"/>
      <c r="AG26" s="103">
        <f t="shared" si="7"/>
        <v>4</v>
      </c>
      <c r="AH26" s="103">
        <v>4</v>
      </c>
      <c r="AI26" s="103"/>
      <c r="AJ26" s="103"/>
      <c r="AK26" s="103"/>
      <c r="AL26" s="103">
        <f t="shared" si="8"/>
        <v>3</v>
      </c>
      <c r="AM26" s="103">
        <v>3</v>
      </c>
      <c r="AN26" s="103"/>
      <c r="AO26" s="103"/>
      <c r="AP26" s="103"/>
      <c r="AQ26" s="103"/>
      <c r="AR26" s="103"/>
      <c r="AS26" s="103"/>
      <c r="AT26" s="103"/>
      <c r="AU26" s="103"/>
      <c r="AV26" s="105">
        <f t="shared" si="9"/>
        <v>46</v>
      </c>
      <c r="AW26" s="105">
        <f t="shared" si="9"/>
        <v>8</v>
      </c>
      <c r="AX26" s="105">
        <f t="shared" si="9"/>
        <v>38</v>
      </c>
      <c r="AY26" s="105">
        <f t="shared" si="9"/>
        <v>0</v>
      </c>
      <c r="AZ26" s="105">
        <f t="shared" si="9"/>
        <v>0</v>
      </c>
      <c r="BA26" s="107">
        <f t="shared" si="0"/>
        <v>83.478260869565219</v>
      </c>
      <c r="BC26" s="106">
        <f t="shared" si="10"/>
        <v>8</v>
      </c>
      <c r="BD26" s="106">
        <f t="shared" si="10"/>
        <v>8</v>
      </c>
      <c r="BE26" s="106">
        <f t="shared" si="10"/>
        <v>0</v>
      </c>
      <c r="BF26" s="106">
        <f t="shared" si="10"/>
        <v>0</v>
      </c>
      <c r="BG26" s="106">
        <f t="shared" si="10"/>
        <v>0</v>
      </c>
    </row>
    <row r="27" spans="1:59">
      <c r="A27" s="94">
        <v>24</v>
      </c>
      <c r="B27" s="102" t="s">
        <v>22</v>
      </c>
      <c r="C27" s="103">
        <f t="shared" si="1"/>
        <v>1</v>
      </c>
      <c r="D27" s="104"/>
      <c r="E27" s="103">
        <v>1</v>
      </c>
      <c r="F27" s="103"/>
      <c r="G27" s="103"/>
      <c r="H27" s="103">
        <f t="shared" si="2"/>
        <v>6</v>
      </c>
      <c r="I27" s="103"/>
      <c r="J27" s="103">
        <v>6</v>
      </c>
      <c r="K27" s="103"/>
      <c r="L27" s="103"/>
      <c r="M27" s="103">
        <f t="shared" si="3"/>
        <v>2</v>
      </c>
      <c r="N27" s="103"/>
      <c r="O27" s="103">
        <v>2</v>
      </c>
      <c r="P27" s="103"/>
      <c r="Q27" s="103"/>
      <c r="R27" s="103">
        <f t="shared" si="4"/>
        <v>1</v>
      </c>
      <c r="S27" s="103"/>
      <c r="T27" s="103">
        <v>1</v>
      </c>
      <c r="U27" s="103"/>
      <c r="V27" s="103"/>
      <c r="W27" s="103">
        <f t="shared" si="5"/>
        <v>1</v>
      </c>
      <c r="X27" s="103"/>
      <c r="Y27" s="103">
        <v>1</v>
      </c>
      <c r="Z27" s="103"/>
      <c r="AA27" s="103"/>
      <c r="AB27" s="103">
        <f t="shared" si="6"/>
        <v>0</v>
      </c>
      <c r="AC27" s="103"/>
      <c r="AD27" s="103"/>
      <c r="AE27" s="103"/>
      <c r="AF27" s="103"/>
      <c r="AG27" s="103">
        <f t="shared" si="7"/>
        <v>3</v>
      </c>
      <c r="AH27" s="103">
        <v>3</v>
      </c>
      <c r="AI27" s="103"/>
      <c r="AJ27" s="103"/>
      <c r="AK27" s="103"/>
      <c r="AL27" s="103">
        <f t="shared" si="8"/>
        <v>2</v>
      </c>
      <c r="AM27" s="103">
        <v>2</v>
      </c>
      <c r="AN27" s="103"/>
      <c r="AO27" s="103"/>
      <c r="AP27" s="103"/>
      <c r="AQ27" s="103"/>
      <c r="AR27" s="103"/>
      <c r="AS27" s="103"/>
      <c r="AT27" s="103"/>
      <c r="AU27" s="103"/>
      <c r="AV27" s="105">
        <f t="shared" si="9"/>
        <v>16</v>
      </c>
      <c r="AW27" s="105">
        <f t="shared" si="9"/>
        <v>5</v>
      </c>
      <c r="AX27" s="105">
        <f t="shared" si="9"/>
        <v>11</v>
      </c>
      <c r="AY27" s="105">
        <f t="shared" si="9"/>
        <v>0</v>
      </c>
      <c r="AZ27" s="105">
        <f t="shared" si="9"/>
        <v>0</v>
      </c>
      <c r="BA27" s="107">
        <f t="shared" si="0"/>
        <v>86.25</v>
      </c>
      <c r="BC27" s="106">
        <f t="shared" si="10"/>
        <v>5</v>
      </c>
      <c r="BD27" s="106">
        <f t="shared" si="10"/>
        <v>5</v>
      </c>
      <c r="BE27" s="106">
        <f t="shared" si="10"/>
        <v>0</v>
      </c>
      <c r="BF27" s="106">
        <f t="shared" si="10"/>
        <v>0</v>
      </c>
      <c r="BG27" s="106">
        <f t="shared" si="10"/>
        <v>0</v>
      </c>
    </row>
    <row r="28" spans="1:59">
      <c r="A28" s="94">
        <v>25</v>
      </c>
      <c r="B28" s="102" t="s">
        <v>23</v>
      </c>
      <c r="C28" s="103">
        <f t="shared" si="1"/>
        <v>1</v>
      </c>
      <c r="D28" s="104">
        <v>1</v>
      </c>
      <c r="E28" s="103"/>
      <c r="F28" s="103"/>
      <c r="G28" s="103"/>
      <c r="H28" s="103">
        <f t="shared" si="2"/>
        <v>8</v>
      </c>
      <c r="I28" s="103">
        <v>1</v>
      </c>
      <c r="J28" s="103">
        <v>7</v>
      </c>
      <c r="K28" s="103"/>
      <c r="L28" s="103"/>
      <c r="M28" s="103">
        <f t="shared" si="3"/>
        <v>2</v>
      </c>
      <c r="N28" s="103"/>
      <c r="O28" s="103">
        <v>2</v>
      </c>
      <c r="P28" s="103"/>
      <c r="Q28" s="103"/>
      <c r="R28" s="103">
        <f t="shared" si="4"/>
        <v>0</v>
      </c>
      <c r="S28" s="103"/>
      <c r="T28" s="103"/>
      <c r="U28" s="103"/>
      <c r="V28" s="103"/>
      <c r="W28" s="103">
        <f t="shared" si="5"/>
        <v>0</v>
      </c>
      <c r="X28" s="103"/>
      <c r="Y28" s="103"/>
      <c r="Z28" s="103"/>
      <c r="AA28" s="103"/>
      <c r="AB28" s="103">
        <f t="shared" si="6"/>
        <v>0</v>
      </c>
      <c r="AC28" s="103"/>
      <c r="AD28" s="103"/>
      <c r="AE28" s="103"/>
      <c r="AF28" s="103"/>
      <c r="AG28" s="103">
        <f t="shared" si="7"/>
        <v>4</v>
      </c>
      <c r="AH28" s="103">
        <v>4</v>
      </c>
      <c r="AI28" s="103"/>
      <c r="AJ28" s="103"/>
      <c r="AK28" s="103"/>
      <c r="AL28" s="103">
        <f t="shared" si="8"/>
        <v>1</v>
      </c>
      <c r="AM28" s="103">
        <v>1</v>
      </c>
      <c r="AN28" s="103"/>
      <c r="AO28" s="103"/>
      <c r="AP28" s="103"/>
      <c r="AQ28" s="103"/>
      <c r="AR28" s="103"/>
      <c r="AS28" s="103"/>
      <c r="AT28" s="103"/>
      <c r="AU28" s="103"/>
      <c r="AV28" s="105">
        <f t="shared" si="9"/>
        <v>16</v>
      </c>
      <c r="AW28" s="105">
        <f t="shared" si="9"/>
        <v>7</v>
      </c>
      <c r="AX28" s="105">
        <f t="shared" si="9"/>
        <v>9</v>
      </c>
      <c r="AY28" s="105">
        <f t="shared" si="9"/>
        <v>0</v>
      </c>
      <c r="AZ28" s="105">
        <f t="shared" si="9"/>
        <v>0</v>
      </c>
      <c r="BA28" s="107">
        <f t="shared" si="0"/>
        <v>88.75</v>
      </c>
      <c r="BC28" s="106">
        <f t="shared" si="10"/>
        <v>5</v>
      </c>
      <c r="BD28" s="106">
        <f t="shared" si="10"/>
        <v>5</v>
      </c>
      <c r="BE28" s="106">
        <f t="shared" si="10"/>
        <v>0</v>
      </c>
      <c r="BF28" s="106">
        <f t="shared" si="10"/>
        <v>0</v>
      </c>
      <c r="BG28" s="106">
        <f t="shared" si="10"/>
        <v>0</v>
      </c>
    </row>
    <row r="29" spans="1:59">
      <c r="A29" s="94">
        <v>26</v>
      </c>
      <c r="B29" s="102" t="s">
        <v>24</v>
      </c>
      <c r="C29" s="103">
        <f t="shared" si="1"/>
        <v>2</v>
      </c>
      <c r="D29" s="104"/>
      <c r="E29" s="103"/>
      <c r="F29" s="103">
        <v>2</v>
      </c>
      <c r="G29" s="103"/>
      <c r="H29" s="103">
        <f t="shared" si="2"/>
        <v>48</v>
      </c>
      <c r="I29" s="103"/>
      <c r="J29" s="103">
        <v>6</v>
      </c>
      <c r="K29" s="103">
        <v>42</v>
      </c>
      <c r="L29" s="103"/>
      <c r="M29" s="103">
        <f t="shared" si="3"/>
        <v>6</v>
      </c>
      <c r="N29" s="103"/>
      <c r="O29" s="103"/>
      <c r="P29" s="103">
        <v>6</v>
      </c>
      <c r="Q29" s="103"/>
      <c r="R29" s="103">
        <f t="shared" si="4"/>
        <v>5</v>
      </c>
      <c r="S29" s="103"/>
      <c r="T29" s="103">
        <v>5</v>
      </c>
      <c r="U29" s="103"/>
      <c r="V29" s="103"/>
      <c r="W29" s="103">
        <f t="shared" si="5"/>
        <v>0</v>
      </c>
      <c r="X29" s="103"/>
      <c r="Y29" s="103"/>
      <c r="Z29" s="103"/>
      <c r="AA29" s="103"/>
      <c r="AB29" s="103">
        <f t="shared" si="6"/>
        <v>0</v>
      </c>
      <c r="AC29" s="103"/>
      <c r="AD29" s="103"/>
      <c r="AE29" s="103"/>
      <c r="AF29" s="103"/>
      <c r="AG29" s="103">
        <f t="shared" si="7"/>
        <v>7</v>
      </c>
      <c r="AH29" s="103"/>
      <c r="AI29" s="103">
        <v>7</v>
      </c>
      <c r="AJ29" s="103"/>
      <c r="AK29" s="103"/>
      <c r="AL29" s="103">
        <f t="shared" si="8"/>
        <v>3</v>
      </c>
      <c r="AM29" s="103"/>
      <c r="AN29" s="103">
        <v>3</v>
      </c>
      <c r="AO29" s="103"/>
      <c r="AP29" s="103"/>
      <c r="AQ29" s="103"/>
      <c r="AR29" s="103"/>
      <c r="AS29" s="103"/>
      <c r="AT29" s="103"/>
      <c r="AU29" s="103"/>
      <c r="AV29" s="105">
        <f t="shared" si="9"/>
        <v>71</v>
      </c>
      <c r="AW29" s="105">
        <f t="shared" si="9"/>
        <v>0</v>
      </c>
      <c r="AX29" s="105">
        <f t="shared" si="9"/>
        <v>21</v>
      </c>
      <c r="AY29" s="105">
        <f t="shared" si="9"/>
        <v>50</v>
      </c>
      <c r="AZ29" s="105">
        <f t="shared" si="9"/>
        <v>0</v>
      </c>
      <c r="BA29" s="107">
        <f t="shared" si="0"/>
        <v>37.74647887323944</v>
      </c>
      <c r="BC29" s="106">
        <f t="shared" si="10"/>
        <v>10</v>
      </c>
      <c r="BD29" s="106">
        <f t="shared" si="10"/>
        <v>0</v>
      </c>
      <c r="BE29" s="106">
        <f t="shared" si="10"/>
        <v>10</v>
      </c>
      <c r="BF29" s="106">
        <f t="shared" si="10"/>
        <v>0</v>
      </c>
      <c r="BG29" s="106">
        <f t="shared" si="10"/>
        <v>0</v>
      </c>
    </row>
    <row r="30" spans="1:59">
      <c r="A30" s="94">
        <v>27</v>
      </c>
      <c r="B30" s="102" t="s">
        <v>25</v>
      </c>
      <c r="C30" s="103">
        <f t="shared" si="1"/>
        <v>5</v>
      </c>
      <c r="D30" s="104"/>
      <c r="E30" s="103">
        <v>3</v>
      </c>
      <c r="F30" s="103">
        <v>2</v>
      </c>
      <c r="G30" s="103"/>
      <c r="H30" s="103">
        <f t="shared" si="2"/>
        <v>7</v>
      </c>
      <c r="I30" s="103"/>
      <c r="J30" s="103">
        <v>7</v>
      </c>
      <c r="K30" s="103"/>
      <c r="L30" s="103"/>
      <c r="M30" s="103">
        <f t="shared" si="3"/>
        <v>2</v>
      </c>
      <c r="N30" s="103"/>
      <c r="O30" s="103">
        <v>2</v>
      </c>
      <c r="P30" s="103"/>
      <c r="Q30" s="103"/>
      <c r="R30" s="103">
        <f t="shared" si="4"/>
        <v>1</v>
      </c>
      <c r="S30" s="103"/>
      <c r="T30" s="103"/>
      <c r="U30" s="103"/>
      <c r="V30" s="103">
        <v>1</v>
      </c>
      <c r="W30" s="103">
        <f t="shared" si="5"/>
        <v>2</v>
      </c>
      <c r="X30" s="103">
        <v>2</v>
      </c>
      <c r="Y30" s="103"/>
      <c r="Z30" s="103"/>
      <c r="AA30" s="103"/>
      <c r="AB30" s="103">
        <f t="shared" si="6"/>
        <v>0</v>
      </c>
      <c r="AC30" s="103"/>
      <c r="AD30" s="103"/>
      <c r="AE30" s="103"/>
      <c r="AF30" s="103"/>
      <c r="AG30" s="103">
        <f t="shared" si="7"/>
        <v>5</v>
      </c>
      <c r="AH30" s="103">
        <v>5</v>
      </c>
      <c r="AI30" s="103"/>
      <c r="AJ30" s="103"/>
      <c r="AK30" s="103"/>
      <c r="AL30" s="103">
        <f t="shared" si="8"/>
        <v>4</v>
      </c>
      <c r="AM30" s="103">
        <v>4</v>
      </c>
      <c r="AN30" s="103"/>
      <c r="AO30" s="103"/>
      <c r="AP30" s="103"/>
      <c r="AQ30" s="103"/>
      <c r="AR30" s="103"/>
      <c r="AS30" s="103"/>
      <c r="AT30" s="103"/>
      <c r="AU30" s="103"/>
      <c r="AV30" s="105">
        <f t="shared" si="9"/>
        <v>26</v>
      </c>
      <c r="AW30" s="105">
        <f t="shared" si="9"/>
        <v>11</v>
      </c>
      <c r="AX30" s="105">
        <f t="shared" si="9"/>
        <v>12</v>
      </c>
      <c r="AY30" s="105">
        <f t="shared" si="9"/>
        <v>2</v>
      </c>
      <c r="AZ30" s="105">
        <f t="shared" si="9"/>
        <v>1</v>
      </c>
      <c r="BA30" s="107">
        <f t="shared" si="0"/>
        <v>80.769230769230759</v>
      </c>
      <c r="BC30" s="106">
        <f t="shared" si="10"/>
        <v>9</v>
      </c>
      <c r="BD30" s="106">
        <f t="shared" si="10"/>
        <v>9</v>
      </c>
      <c r="BE30" s="106">
        <f t="shared" si="10"/>
        <v>0</v>
      </c>
      <c r="BF30" s="106">
        <f t="shared" si="10"/>
        <v>0</v>
      </c>
      <c r="BG30" s="106">
        <f t="shared" si="10"/>
        <v>0</v>
      </c>
    </row>
    <row r="31" spans="1:59">
      <c r="A31" s="94">
        <v>28</v>
      </c>
      <c r="B31" s="102" t="s">
        <v>26</v>
      </c>
      <c r="C31" s="103">
        <f t="shared" si="1"/>
        <v>2</v>
      </c>
      <c r="D31" s="104"/>
      <c r="E31" s="103"/>
      <c r="F31" s="103">
        <v>2</v>
      </c>
      <c r="G31" s="103"/>
      <c r="H31" s="103">
        <f t="shared" si="2"/>
        <v>10</v>
      </c>
      <c r="I31" s="103"/>
      <c r="J31" s="103">
        <v>10</v>
      </c>
      <c r="K31" s="103"/>
      <c r="L31" s="103"/>
      <c r="M31" s="103">
        <f t="shared" si="3"/>
        <v>2</v>
      </c>
      <c r="N31" s="103"/>
      <c r="O31" s="103"/>
      <c r="P31" s="103">
        <v>2</v>
      </c>
      <c r="Q31" s="103"/>
      <c r="R31" s="103">
        <f t="shared" si="4"/>
        <v>2</v>
      </c>
      <c r="S31" s="103"/>
      <c r="T31" s="103">
        <v>2</v>
      </c>
      <c r="U31" s="103"/>
      <c r="V31" s="103"/>
      <c r="W31" s="103">
        <f t="shared" si="5"/>
        <v>1</v>
      </c>
      <c r="X31" s="103"/>
      <c r="Y31" s="103">
        <v>1</v>
      </c>
      <c r="Z31" s="103"/>
      <c r="AA31" s="103"/>
      <c r="AB31" s="103">
        <f t="shared" si="6"/>
        <v>0</v>
      </c>
      <c r="AC31" s="103"/>
      <c r="AD31" s="103"/>
      <c r="AE31" s="103"/>
      <c r="AF31" s="103"/>
      <c r="AG31" s="103">
        <f t="shared" si="7"/>
        <v>5</v>
      </c>
      <c r="AH31" s="103">
        <v>5</v>
      </c>
      <c r="AI31" s="103"/>
      <c r="AJ31" s="103"/>
      <c r="AK31" s="103"/>
      <c r="AL31" s="103">
        <f t="shared" si="8"/>
        <v>2</v>
      </c>
      <c r="AM31" s="103">
        <v>2</v>
      </c>
      <c r="AN31" s="103"/>
      <c r="AO31" s="103"/>
      <c r="AP31" s="103"/>
      <c r="AQ31" s="103"/>
      <c r="AR31" s="103"/>
      <c r="AS31" s="103"/>
      <c r="AT31" s="103"/>
      <c r="AU31" s="103"/>
      <c r="AV31" s="105">
        <f t="shared" si="9"/>
        <v>24</v>
      </c>
      <c r="AW31" s="105">
        <f t="shared" si="9"/>
        <v>7</v>
      </c>
      <c r="AX31" s="105">
        <f t="shared" si="9"/>
        <v>13</v>
      </c>
      <c r="AY31" s="105">
        <f t="shared" si="9"/>
        <v>4</v>
      </c>
      <c r="AZ31" s="105">
        <f t="shared" si="9"/>
        <v>0</v>
      </c>
      <c r="BA31" s="107">
        <f t="shared" si="0"/>
        <v>75.833333333333329</v>
      </c>
      <c r="BC31" s="106">
        <f t="shared" si="10"/>
        <v>7</v>
      </c>
      <c r="BD31" s="106">
        <f t="shared" si="10"/>
        <v>7</v>
      </c>
      <c r="BE31" s="106">
        <f t="shared" si="10"/>
        <v>0</v>
      </c>
      <c r="BF31" s="106">
        <f t="shared" si="10"/>
        <v>0</v>
      </c>
      <c r="BG31" s="106">
        <f t="shared" si="10"/>
        <v>0</v>
      </c>
    </row>
    <row r="32" spans="1:59">
      <c r="A32" s="94">
        <v>29</v>
      </c>
      <c r="B32" s="102" t="s">
        <v>27</v>
      </c>
      <c r="C32" s="103">
        <f t="shared" si="1"/>
        <v>4</v>
      </c>
      <c r="D32" s="104"/>
      <c r="E32" s="103"/>
      <c r="F32" s="103">
        <v>4</v>
      </c>
      <c r="G32" s="103"/>
      <c r="H32" s="103">
        <f t="shared" si="2"/>
        <v>14</v>
      </c>
      <c r="I32" s="103"/>
      <c r="J32" s="103">
        <v>11</v>
      </c>
      <c r="K32" s="103">
        <v>3</v>
      </c>
      <c r="L32" s="103"/>
      <c r="M32" s="103">
        <f t="shared" si="3"/>
        <v>5</v>
      </c>
      <c r="N32" s="103"/>
      <c r="O32" s="103">
        <v>5</v>
      </c>
      <c r="P32" s="103"/>
      <c r="Q32" s="103"/>
      <c r="R32" s="103">
        <f t="shared" si="4"/>
        <v>6</v>
      </c>
      <c r="S32" s="103"/>
      <c r="T32" s="103">
        <v>6</v>
      </c>
      <c r="U32" s="103"/>
      <c r="V32" s="103"/>
      <c r="W32" s="103">
        <f t="shared" si="5"/>
        <v>5</v>
      </c>
      <c r="X32" s="103">
        <v>1</v>
      </c>
      <c r="Y32" s="103">
        <v>4</v>
      </c>
      <c r="Z32" s="103"/>
      <c r="AA32" s="103"/>
      <c r="AB32" s="103">
        <f t="shared" si="6"/>
        <v>0</v>
      </c>
      <c r="AC32" s="103"/>
      <c r="AD32" s="103"/>
      <c r="AE32" s="103"/>
      <c r="AF32" s="103"/>
      <c r="AG32" s="103">
        <f t="shared" si="7"/>
        <v>13</v>
      </c>
      <c r="AH32" s="103">
        <v>13</v>
      </c>
      <c r="AI32" s="103"/>
      <c r="AJ32" s="103"/>
      <c r="AK32" s="103"/>
      <c r="AL32" s="103">
        <f t="shared" si="8"/>
        <v>9</v>
      </c>
      <c r="AM32" s="103">
        <v>9</v>
      </c>
      <c r="AN32" s="103"/>
      <c r="AO32" s="103"/>
      <c r="AP32" s="103"/>
      <c r="AQ32" s="103"/>
      <c r="AR32" s="103"/>
      <c r="AS32" s="103"/>
      <c r="AT32" s="103"/>
      <c r="AU32" s="103"/>
      <c r="AV32" s="105">
        <f t="shared" si="9"/>
        <v>56</v>
      </c>
      <c r="AW32" s="105">
        <f t="shared" si="9"/>
        <v>23</v>
      </c>
      <c r="AX32" s="105">
        <f t="shared" si="9"/>
        <v>26</v>
      </c>
      <c r="AY32" s="105">
        <f t="shared" si="9"/>
        <v>7</v>
      </c>
      <c r="AZ32" s="105">
        <f t="shared" si="9"/>
        <v>0</v>
      </c>
      <c r="BA32" s="107">
        <f t="shared" si="0"/>
        <v>80.714285714285722</v>
      </c>
      <c r="BC32" s="106">
        <f t="shared" si="10"/>
        <v>22</v>
      </c>
      <c r="BD32" s="106">
        <f t="shared" si="10"/>
        <v>22</v>
      </c>
      <c r="BE32" s="106">
        <f t="shared" si="10"/>
        <v>0</v>
      </c>
      <c r="BF32" s="106">
        <f t="shared" si="10"/>
        <v>0</v>
      </c>
      <c r="BG32" s="106">
        <f t="shared" si="10"/>
        <v>0</v>
      </c>
    </row>
    <row r="33" spans="1:59">
      <c r="A33" s="94">
        <v>30</v>
      </c>
      <c r="B33" s="102" t="s">
        <v>28</v>
      </c>
      <c r="C33" s="103">
        <f t="shared" si="1"/>
        <v>4</v>
      </c>
      <c r="D33" s="104"/>
      <c r="E33" s="103"/>
      <c r="F33" s="103">
        <v>3</v>
      </c>
      <c r="G33" s="103">
        <v>1</v>
      </c>
      <c r="H33" s="103">
        <f t="shared" si="2"/>
        <v>13</v>
      </c>
      <c r="I33" s="103">
        <v>1</v>
      </c>
      <c r="J33" s="103">
        <v>1</v>
      </c>
      <c r="K33" s="103">
        <v>7</v>
      </c>
      <c r="L33" s="103">
        <v>4</v>
      </c>
      <c r="M33" s="103">
        <f t="shared" si="3"/>
        <v>2</v>
      </c>
      <c r="N33" s="103"/>
      <c r="O33" s="103"/>
      <c r="P33" s="103">
        <v>2</v>
      </c>
      <c r="Q33" s="103"/>
      <c r="R33" s="103">
        <f t="shared" si="4"/>
        <v>0</v>
      </c>
      <c r="S33" s="103"/>
      <c r="T33" s="103"/>
      <c r="U33" s="103"/>
      <c r="V33" s="103"/>
      <c r="W33" s="103">
        <f t="shared" si="5"/>
        <v>2</v>
      </c>
      <c r="X33" s="103">
        <v>2</v>
      </c>
      <c r="Y33" s="103"/>
      <c r="Z33" s="103"/>
      <c r="AA33" s="103"/>
      <c r="AB33" s="103">
        <f t="shared" si="6"/>
        <v>1</v>
      </c>
      <c r="AC33" s="103"/>
      <c r="AD33" s="103">
        <v>1</v>
      </c>
      <c r="AE33" s="103"/>
      <c r="AF33" s="103"/>
      <c r="AG33" s="103">
        <f t="shared" si="7"/>
        <v>2</v>
      </c>
      <c r="AH33" s="103"/>
      <c r="AI33" s="103">
        <v>2</v>
      </c>
      <c r="AJ33" s="103"/>
      <c r="AK33" s="103"/>
      <c r="AL33" s="103">
        <f t="shared" si="8"/>
        <v>2</v>
      </c>
      <c r="AM33" s="103"/>
      <c r="AN33" s="103">
        <v>2</v>
      </c>
      <c r="AO33" s="103"/>
      <c r="AP33" s="103"/>
      <c r="AQ33" s="103"/>
      <c r="AR33" s="103"/>
      <c r="AS33" s="103"/>
      <c r="AT33" s="103"/>
      <c r="AU33" s="103"/>
      <c r="AV33" s="105">
        <f t="shared" si="9"/>
        <v>26</v>
      </c>
      <c r="AW33" s="105">
        <f t="shared" si="9"/>
        <v>3</v>
      </c>
      <c r="AX33" s="105">
        <f t="shared" si="9"/>
        <v>6</v>
      </c>
      <c r="AY33" s="105">
        <f t="shared" si="9"/>
        <v>12</v>
      </c>
      <c r="AZ33" s="105">
        <f t="shared" si="9"/>
        <v>5</v>
      </c>
      <c r="BA33" s="107">
        <f t="shared" si="0"/>
        <v>39.230769230769226</v>
      </c>
      <c r="BC33" s="106">
        <f t="shared" si="10"/>
        <v>5</v>
      </c>
      <c r="BD33" s="106">
        <f t="shared" si="10"/>
        <v>0</v>
      </c>
      <c r="BE33" s="106">
        <f t="shared" si="10"/>
        <v>5</v>
      </c>
      <c r="BF33" s="106">
        <f t="shared" si="10"/>
        <v>0</v>
      </c>
      <c r="BG33" s="106">
        <f t="shared" si="10"/>
        <v>0</v>
      </c>
    </row>
    <row r="34" spans="1:59">
      <c r="A34" s="94">
        <v>31</v>
      </c>
      <c r="B34" s="102" t="s">
        <v>29</v>
      </c>
      <c r="C34" s="103">
        <f t="shared" si="1"/>
        <v>1</v>
      </c>
      <c r="D34" s="104"/>
      <c r="E34" s="103">
        <v>1</v>
      </c>
      <c r="F34" s="103"/>
      <c r="G34" s="103"/>
      <c r="H34" s="103">
        <f t="shared" si="2"/>
        <v>30</v>
      </c>
      <c r="I34" s="103"/>
      <c r="J34" s="103">
        <v>30</v>
      </c>
      <c r="K34" s="103"/>
      <c r="L34" s="103"/>
      <c r="M34" s="103">
        <f t="shared" si="3"/>
        <v>1</v>
      </c>
      <c r="N34" s="103"/>
      <c r="O34" s="103">
        <v>1</v>
      </c>
      <c r="P34" s="103"/>
      <c r="Q34" s="103"/>
      <c r="R34" s="103">
        <f t="shared" si="4"/>
        <v>0</v>
      </c>
      <c r="S34" s="103"/>
      <c r="T34" s="103"/>
      <c r="U34" s="103"/>
      <c r="V34" s="103"/>
      <c r="W34" s="103">
        <f t="shared" si="5"/>
        <v>1</v>
      </c>
      <c r="X34" s="103">
        <v>1</v>
      </c>
      <c r="Y34" s="103"/>
      <c r="Z34" s="103"/>
      <c r="AA34" s="103"/>
      <c r="AB34" s="103">
        <f t="shared" si="6"/>
        <v>0</v>
      </c>
      <c r="AC34" s="103"/>
      <c r="AD34" s="103"/>
      <c r="AE34" s="103"/>
      <c r="AF34" s="103"/>
      <c r="AG34" s="103">
        <f t="shared" si="7"/>
        <v>1</v>
      </c>
      <c r="AH34" s="103">
        <v>1</v>
      </c>
      <c r="AI34" s="103"/>
      <c r="AJ34" s="103"/>
      <c r="AK34" s="103"/>
      <c r="AL34" s="103">
        <f t="shared" si="8"/>
        <v>1</v>
      </c>
      <c r="AM34" s="103">
        <v>1</v>
      </c>
      <c r="AN34" s="103"/>
      <c r="AO34" s="103"/>
      <c r="AP34" s="103"/>
      <c r="AQ34" s="103"/>
      <c r="AR34" s="103"/>
      <c r="AS34" s="103"/>
      <c r="AT34" s="103"/>
      <c r="AU34" s="103"/>
      <c r="AV34" s="105">
        <f t="shared" si="9"/>
        <v>35</v>
      </c>
      <c r="AW34" s="105">
        <f t="shared" si="9"/>
        <v>3</v>
      </c>
      <c r="AX34" s="105">
        <f t="shared" si="9"/>
        <v>32</v>
      </c>
      <c r="AY34" s="105">
        <f t="shared" si="9"/>
        <v>0</v>
      </c>
      <c r="AZ34" s="105">
        <f t="shared" si="9"/>
        <v>0</v>
      </c>
      <c r="BA34" s="107">
        <f t="shared" si="0"/>
        <v>81.714285714285708</v>
      </c>
      <c r="BC34" s="106">
        <f t="shared" si="10"/>
        <v>2</v>
      </c>
      <c r="BD34" s="106">
        <f t="shared" si="10"/>
        <v>2</v>
      </c>
      <c r="BE34" s="106">
        <f t="shared" si="10"/>
        <v>0</v>
      </c>
      <c r="BF34" s="106">
        <f t="shared" si="10"/>
        <v>0</v>
      </c>
      <c r="BG34" s="106">
        <f t="shared" si="10"/>
        <v>0</v>
      </c>
    </row>
    <row r="35" spans="1:59">
      <c r="A35" s="94">
        <v>32</v>
      </c>
      <c r="B35" s="102" t="s">
        <v>30</v>
      </c>
      <c r="C35" s="103">
        <f t="shared" si="1"/>
        <v>2</v>
      </c>
      <c r="D35" s="104"/>
      <c r="E35" s="103">
        <v>1</v>
      </c>
      <c r="F35" s="103">
        <v>1</v>
      </c>
      <c r="G35" s="103"/>
      <c r="H35" s="103">
        <f t="shared" si="2"/>
        <v>6</v>
      </c>
      <c r="I35" s="103">
        <v>4</v>
      </c>
      <c r="J35" s="103"/>
      <c r="K35" s="103">
        <v>1</v>
      </c>
      <c r="L35" s="103">
        <v>1</v>
      </c>
      <c r="M35" s="103">
        <f t="shared" si="3"/>
        <v>0</v>
      </c>
      <c r="N35" s="103"/>
      <c r="O35" s="103"/>
      <c r="P35" s="103"/>
      <c r="Q35" s="103"/>
      <c r="R35" s="103">
        <f t="shared" si="4"/>
        <v>1</v>
      </c>
      <c r="S35" s="103"/>
      <c r="T35" s="103">
        <v>1</v>
      </c>
      <c r="U35" s="103"/>
      <c r="V35" s="103"/>
      <c r="W35" s="103">
        <f t="shared" si="5"/>
        <v>1</v>
      </c>
      <c r="X35" s="103">
        <v>1</v>
      </c>
      <c r="Y35" s="103"/>
      <c r="Z35" s="103"/>
      <c r="AA35" s="103"/>
      <c r="AB35" s="103">
        <f t="shared" si="6"/>
        <v>0</v>
      </c>
      <c r="AC35" s="103"/>
      <c r="AD35" s="103"/>
      <c r="AE35" s="103"/>
      <c r="AF35" s="103"/>
      <c r="AG35" s="103">
        <f t="shared" si="7"/>
        <v>3</v>
      </c>
      <c r="AH35" s="103">
        <v>3</v>
      </c>
      <c r="AI35" s="103"/>
      <c r="AJ35" s="103"/>
      <c r="AK35" s="103"/>
      <c r="AL35" s="103">
        <f t="shared" si="8"/>
        <v>1</v>
      </c>
      <c r="AM35" s="103">
        <v>1</v>
      </c>
      <c r="AN35" s="103"/>
      <c r="AO35" s="103"/>
      <c r="AP35" s="103"/>
      <c r="AQ35" s="103"/>
      <c r="AR35" s="103"/>
      <c r="AS35" s="103"/>
      <c r="AT35" s="103"/>
      <c r="AU35" s="103"/>
      <c r="AV35" s="105">
        <f t="shared" si="9"/>
        <v>14</v>
      </c>
      <c r="AW35" s="105">
        <f t="shared" si="9"/>
        <v>9</v>
      </c>
      <c r="AX35" s="105">
        <f t="shared" si="9"/>
        <v>2</v>
      </c>
      <c r="AY35" s="105">
        <f t="shared" si="9"/>
        <v>2</v>
      </c>
      <c r="AZ35" s="105">
        <f t="shared" si="9"/>
        <v>1</v>
      </c>
      <c r="BA35" s="107">
        <f t="shared" si="0"/>
        <v>78.571428571428584</v>
      </c>
      <c r="BC35" s="106">
        <f t="shared" si="10"/>
        <v>4</v>
      </c>
      <c r="BD35" s="106">
        <f t="shared" si="10"/>
        <v>4</v>
      </c>
      <c r="BE35" s="106">
        <f t="shared" si="10"/>
        <v>0</v>
      </c>
      <c r="BF35" s="106">
        <f t="shared" si="10"/>
        <v>0</v>
      </c>
      <c r="BG35" s="106">
        <f t="shared" si="10"/>
        <v>0</v>
      </c>
    </row>
    <row r="36" spans="1:59">
      <c r="A36" s="94">
        <v>33</v>
      </c>
      <c r="B36" s="102" t="s">
        <v>31</v>
      </c>
      <c r="C36" s="103">
        <f t="shared" si="1"/>
        <v>1</v>
      </c>
      <c r="D36" s="104"/>
      <c r="E36" s="103">
        <v>1</v>
      </c>
      <c r="F36" s="103"/>
      <c r="G36" s="103"/>
      <c r="H36" s="103">
        <f t="shared" si="2"/>
        <v>10</v>
      </c>
      <c r="I36" s="103"/>
      <c r="J36" s="103"/>
      <c r="K36" s="103">
        <v>1</v>
      </c>
      <c r="L36" s="103">
        <v>9</v>
      </c>
      <c r="M36" s="103">
        <f t="shared" si="3"/>
        <v>0</v>
      </c>
      <c r="N36" s="103"/>
      <c r="O36" s="103"/>
      <c r="P36" s="103"/>
      <c r="Q36" s="103"/>
      <c r="R36" s="103">
        <f t="shared" si="4"/>
        <v>0</v>
      </c>
      <c r="S36" s="103"/>
      <c r="T36" s="103"/>
      <c r="U36" s="103"/>
      <c r="V36" s="103"/>
      <c r="W36" s="103">
        <f t="shared" si="5"/>
        <v>0</v>
      </c>
      <c r="X36" s="103"/>
      <c r="Y36" s="103"/>
      <c r="Z36" s="103"/>
      <c r="AA36" s="103"/>
      <c r="AB36" s="103">
        <f t="shared" si="6"/>
        <v>0</v>
      </c>
      <c r="AC36" s="103"/>
      <c r="AD36" s="103"/>
      <c r="AE36" s="103"/>
      <c r="AF36" s="103"/>
      <c r="AG36" s="103">
        <f t="shared" si="7"/>
        <v>3</v>
      </c>
      <c r="AH36" s="103">
        <v>2</v>
      </c>
      <c r="AI36" s="103">
        <v>1</v>
      </c>
      <c r="AJ36" s="103"/>
      <c r="AK36" s="103"/>
      <c r="AL36" s="103">
        <f t="shared" si="8"/>
        <v>3</v>
      </c>
      <c r="AM36" s="103">
        <v>1</v>
      </c>
      <c r="AN36" s="103">
        <v>2</v>
      </c>
      <c r="AO36" s="103"/>
      <c r="AP36" s="103"/>
      <c r="AQ36" s="103"/>
      <c r="AR36" s="103"/>
      <c r="AS36" s="103"/>
      <c r="AT36" s="103"/>
      <c r="AU36" s="103"/>
      <c r="AV36" s="105">
        <f t="shared" si="9"/>
        <v>17</v>
      </c>
      <c r="AW36" s="105">
        <f t="shared" si="9"/>
        <v>3</v>
      </c>
      <c r="AX36" s="105">
        <f t="shared" si="9"/>
        <v>4</v>
      </c>
      <c r="AY36" s="105">
        <f t="shared" si="9"/>
        <v>1</v>
      </c>
      <c r="AZ36" s="105">
        <f t="shared" si="9"/>
        <v>9</v>
      </c>
      <c r="BA36" s="107">
        <f t="shared" si="0"/>
        <v>37.647058823529413</v>
      </c>
      <c r="BC36" s="106">
        <f t="shared" si="10"/>
        <v>6</v>
      </c>
      <c r="BD36" s="106">
        <f t="shared" si="10"/>
        <v>3</v>
      </c>
      <c r="BE36" s="106">
        <f t="shared" si="10"/>
        <v>3</v>
      </c>
      <c r="BF36" s="106">
        <f t="shared" si="10"/>
        <v>0</v>
      </c>
      <c r="BG36" s="106">
        <f t="shared" si="10"/>
        <v>0</v>
      </c>
    </row>
    <row r="37" spans="1:59">
      <c r="A37" s="94">
        <v>34</v>
      </c>
      <c r="B37" s="102" t="s">
        <v>32</v>
      </c>
      <c r="C37" s="103">
        <f t="shared" si="1"/>
        <v>2</v>
      </c>
      <c r="D37" s="104"/>
      <c r="E37" s="103">
        <v>2</v>
      </c>
      <c r="F37" s="103"/>
      <c r="G37" s="103"/>
      <c r="H37" s="103">
        <f t="shared" si="2"/>
        <v>144</v>
      </c>
      <c r="I37" s="103">
        <v>45</v>
      </c>
      <c r="J37" s="103">
        <v>66</v>
      </c>
      <c r="K37" s="103">
        <v>25</v>
      </c>
      <c r="L37" s="103">
        <v>8</v>
      </c>
      <c r="M37" s="103">
        <f t="shared" si="3"/>
        <v>18</v>
      </c>
      <c r="N37" s="103"/>
      <c r="O37" s="103">
        <v>18</v>
      </c>
      <c r="P37" s="103"/>
      <c r="Q37" s="103"/>
      <c r="R37" s="103">
        <f t="shared" si="4"/>
        <v>13</v>
      </c>
      <c r="S37" s="103"/>
      <c r="T37" s="103">
        <v>13</v>
      </c>
      <c r="U37" s="103"/>
      <c r="V37" s="103"/>
      <c r="W37" s="103">
        <f t="shared" si="5"/>
        <v>3</v>
      </c>
      <c r="X37" s="103">
        <v>2</v>
      </c>
      <c r="Y37" s="103">
        <v>1</v>
      </c>
      <c r="Z37" s="103"/>
      <c r="AA37" s="103"/>
      <c r="AB37" s="103">
        <f t="shared" si="6"/>
        <v>3</v>
      </c>
      <c r="AC37" s="103">
        <v>1</v>
      </c>
      <c r="AD37" s="103">
        <v>2</v>
      </c>
      <c r="AE37" s="103"/>
      <c r="AF37" s="103"/>
      <c r="AG37" s="103">
        <f t="shared" si="7"/>
        <v>46</v>
      </c>
      <c r="AH37" s="103">
        <v>46</v>
      </c>
      <c r="AI37" s="103"/>
      <c r="AJ37" s="103"/>
      <c r="AK37" s="103"/>
      <c r="AL37" s="103">
        <f t="shared" si="8"/>
        <v>25</v>
      </c>
      <c r="AM37" s="103">
        <v>25</v>
      </c>
      <c r="AN37" s="103"/>
      <c r="AO37" s="103"/>
      <c r="AP37" s="103"/>
      <c r="AQ37" s="103"/>
      <c r="AR37" s="103"/>
      <c r="AS37" s="103"/>
      <c r="AT37" s="103"/>
      <c r="AU37" s="103"/>
      <c r="AV37" s="105">
        <f t="shared" si="9"/>
        <v>254</v>
      </c>
      <c r="AW37" s="105">
        <f t="shared" si="9"/>
        <v>119</v>
      </c>
      <c r="AX37" s="105">
        <f t="shared" si="9"/>
        <v>102</v>
      </c>
      <c r="AY37" s="105">
        <f t="shared" si="9"/>
        <v>25</v>
      </c>
      <c r="AZ37" s="105">
        <f t="shared" si="9"/>
        <v>8</v>
      </c>
      <c r="BA37" s="107">
        <f t="shared" si="0"/>
        <v>80.944881889763792</v>
      </c>
      <c r="BC37" s="106">
        <f t="shared" si="10"/>
        <v>74</v>
      </c>
      <c r="BD37" s="106">
        <f t="shared" si="10"/>
        <v>72</v>
      </c>
      <c r="BE37" s="106">
        <f t="shared" si="10"/>
        <v>2</v>
      </c>
      <c r="BF37" s="106">
        <f t="shared" si="10"/>
        <v>0</v>
      </c>
      <c r="BG37" s="106">
        <f t="shared" si="10"/>
        <v>0</v>
      </c>
    </row>
    <row r="38" spans="1:59">
      <c r="A38" s="94">
        <v>35</v>
      </c>
      <c r="B38" s="102" t="s">
        <v>33</v>
      </c>
      <c r="C38" s="103">
        <f t="shared" si="1"/>
        <v>1</v>
      </c>
      <c r="D38" s="104"/>
      <c r="E38" s="103"/>
      <c r="F38" s="103">
        <v>1</v>
      </c>
      <c r="G38" s="103"/>
      <c r="H38" s="103">
        <f t="shared" si="2"/>
        <v>16</v>
      </c>
      <c r="I38" s="103"/>
      <c r="J38" s="103">
        <v>13</v>
      </c>
      <c r="K38" s="103">
        <v>2</v>
      </c>
      <c r="L38" s="103">
        <v>1</v>
      </c>
      <c r="M38" s="103">
        <f t="shared" si="3"/>
        <v>2</v>
      </c>
      <c r="N38" s="103"/>
      <c r="O38" s="103">
        <v>2</v>
      </c>
      <c r="P38" s="103"/>
      <c r="Q38" s="103"/>
      <c r="R38" s="103">
        <f t="shared" si="4"/>
        <v>3</v>
      </c>
      <c r="S38" s="103"/>
      <c r="T38" s="103">
        <v>1</v>
      </c>
      <c r="U38" s="103"/>
      <c r="V38" s="103">
        <v>2</v>
      </c>
      <c r="W38" s="103">
        <f t="shared" si="5"/>
        <v>1</v>
      </c>
      <c r="X38" s="103"/>
      <c r="Y38" s="103"/>
      <c r="Z38" s="103">
        <v>1</v>
      </c>
      <c r="AA38" s="103"/>
      <c r="AB38" s="103">
        <f t="shared" si="6"/>
        <v>3</v>
      </c>
      <c r="AC38" s="103">
        <v>3</v>
      </c>
      <c r="AD38" s="103"/>
      <c r="AE38" s="103"/>
      <c r="AF38" s="103"/>
      <c r="AG38" s="103">
        <f t="shared" si="7"/>
        <v>3</v>
      </c>
      <c r="AH38" s="103">
        <v>2</v>
      </c>
      <c r="AI38" s="103">
        <v>1</v>
      </c>
      <c r="AJ38" s="103"/>
      <c r="AK38" s="103"/>
      <c r="AL38" s="103">
        <f t="shared" si="8"/>
        <v>1</v>
      </c>
      <c r="AM38" s="103"/>
      <c r="AN38" s="103">
        <v>1</v>
      </c>
      <c r="AO38" s="103"/>
      <c r="AP38" s="103"/>
      <c r="AQ38" s="103"/>
      <c r="AR38" s="103"/>
      <c r="AS38" s="103"/>
      <c r="AT38" s="103"/>
      <c r="AU38" s="103"/>
      <c r="AV38" s="105">
        <f t="shared" si="9"/>
        <v>30</v>
      </c>
      <c r="AW38" s="105">
        <f t="shared" si="9"/>
        <v>5</v>
      </c>
      <c r="AX38" s="105">
        <f t="shared" si="9"/>
        <v>18</v>
      </c>
      <c r="AY38" s="105">
        <f t="shared" si="9"/>
        <v>4</v>
      </c>
      <c r="AZ38" s="105">
        <f t="shared" si="9"/>
        <v>3</v>
      </c>
      <c r="BA38" s="107">
        <f t="shared" si="0"/>
        <v>67.333333333333343</v>
      </c>
      <c r="BC38" s="106">
        <f t="shared" si="10"/>
        <v>7</v>
      </c>
      <c r="BD38" s="106">
        <f t="shared" si="10"/>
        <v>5</v>
      </c>
      <c r="BE38" s="106">
        <f t="shared" si="10"/>
        <v>2</v>
      </c>
      <c r="BF38" s="106">
        <f t="shared" si="10"/>
        <v>0</v>
      </c>
      <c r="BG38" s="106">
        <f t="shared" si="10"/>
        <v>0</v>
      </c>
    </row>
    <row r="39" spans="1:59">
      <c r="A39" s="94">
        <v>36</v>
      </c>
      <c r="B39" s="102" t="s">
        <v>34</v>
      </c>
      <c r="C39" s="103">
        <f t="shared" si="1"/>
        <v>1</v>
      </c>
      <c r="D39" s="104"/>
      <c r="E39" s="103"/>
      <c r="F39" s="103">
        <v>1</v>
      </c>
      <c r="G39" s="103"/>
      <c r="H39" s="103">
        <f t="shared" si="2"/>
        <v>13</v>
      </c>
      <c r="I39" s="103">
        <v>2</v>
      </c>
      <c r="J39" s="103">
        <v>6</v>
      </c>
      <c r="K39" s="103">
        <v>5</v>
      </c>
      <c r="L39" s="103"/>
      <c r="M39" s="103">
        <f t="shared" si="3"/>
        <v>2</v>
      </c>
      <c r="N39" s="103"/>
      <c r="O39" s="103">
        <v>2</v>
      </c>
      <c r="P39" s="103"/>
      <c r="Q39" s="103"/>
      <c r="R39" s="103">
        <f t="shared" si="4"/>
        <v>4</v>
      </c>
      <c r="S39" s="103"/>
      <c r="T39" s="103">
        <v>4</v>
      </c>
      <c r="U39" s="103"/>
      <c r="V39" s="103"/>
      <c r="W39" s="103">
        <f t="shared" si="5"/>
        <v>1</v>
      </c>
      <c r="X39" s="103">
        <v>1</v>
      </c>
      <c r="Y39" s="103"/>
      <c r="Z39" s="103"/>
      <c r="AA39" s="103"/>
      <c r="AB39" s="103">
        <f t="shared" si="6"/>
        <v>0</v>
      </c>
      <c r="AC39" s="103"/>
      <c r="AD39" s="103"/>
      <c r="AE39" s="103"/>
      <c r="AF39" s="103"/>
      <c r="AG39" s="103">
        <f t="shared" si="7"/>
        <v>9</v>
      </c>
      <c r="AH39" s="103">
        <v>9</v>
      </c>
      <c r="AI39" s="103"/>
      <c r="AJ39" s="103"/>
      <c r="AK39" s="103"/>
      <c r="AL39" s="103">
        <f t="shared" si="8"/>
        <v>3</v>
      </c>
      <c r="AM39" s="103">
        <v>3</v>
      </c>
      <c r="AN39" s="103"/>
      <c r="AO39" s="103"/>
      <c r="AP39" s="103"/>
      <c r="AQ39" s="103"/>
      <c r="AR39" s="103"/>
      <c r="AS39" s="103"/>
      <c r="AT39" s="103"/>
      <c r="AU39" s="103"/>
      <c r="AV39" s="105">
        <f t="shared" si="9"/>
        <v>33</v>
      </c>
      <c r="AW39" s="105">
        <f t="shared" si="9"/>
        <v>15</v>
      </c>
      <c r="AX39" s="105">
        <f t="shared" si="9"/>
        <v>12</v>
      </c>
      <c r="AY39" s="105">
        <f t="shared" si="9"/>
        <v>6</v>
      </c>
      <c r="AZ39" s="105">
        <f t="shared" si="9"/>
        <v>0</v>
      </c>
      <c r="BA39" s="107">
        <f t="shared" si="0"/>
        <v>78.181818181818187</v>
      </c>
      <c r="BC39" s="106">
        <f t="shared" si="10"/>
        <v>12</v>
      </c>
      <c r="BD39" s="106">
        <f t="shared" si="10"/>
        <v>12</v>
      </c>
      <c r="BE39" s="106">
        <f t="shared" si="10"/>
        <v>0</v>
      </c>
      <c r="BF39" s="106">
        <f t="shared" si="10"/>
        <v>0</v>
      </c>
      <c r="BG39" s="106">
        <f t="shared" si="10"/>
        <v>0</v>
      </c>
    </row>
    <row r="40" spans="1:59">
      <c r="A40" s="94">
        <v>37</v>
      </c>
      <c r="B40" s="102" t="s">
        <v>35</v>
      </c>
      <c r="C40" s="103">
        <f t="shared" si="1"/>
        <v>1</v>
      </c>
      <c r="D40" s="104"/>
      <c r="E40" s="103"/>
      <c r="F40" s="103">
        <v>1</v>
      </c>
      <c r="G40" s="103"/>
      <c r="H40" s="103">
        <f t="shared" si="2"/>
        <v>5</v>
      </c>
      <c r="I40" s="103"/>
      <c r="J40" s="103">
        <v>3</v>
      </c>
      <c r="K40" s="103">
        <v>1</v>
      </c>
      <c r="L40" s="103">
        <v>1</v>
      </c>
      <c r="M40" s="103">
        <f t="shared" si="3"/>
        <v>1</v>
      </c>
      <c r="N40" s="103"/>
      <c r="O40" s="103">
        <v>1</v>
      </c>
      <c r="P40" s="103"/>
      <c r="Q40" s="103"/>
      <c r="R40" s="103">
        <f t="shared" si="4"/>
        <v>0</v>
      </c>
      <c r="S40" s="103"/>
      <c r="T40" s="103"/>
      <c r="U40" s="103"/>
      <c r="V40" s="103"/>
      <c r="W40" s="103">
        <f t="shared" si="5"/>
        <v>1</v>
      </c>
      <c r="X40" s="103"/>
      <c r="Y40" s="103"/>
      <c r="Z40" s="103">
        <v>1</v>
      </c>
      <c r="AA40" s="103"/>
      <c r="AB40" s="103">
        <f t="shared" si="6"/>
        <v>1</v>
      </c>
      <c r="AC40" s="103">
        <v>1</v>
      </c>
      <c r="AD40" s="103"/>
      <c r="AE40" s="103"/>
      <c r="AF40" s="103"/>
      <c r="AG40" s="103">
        <f t="shared" si="7"/>
        <v>3</v>
      </c>
      <c r="AH40" s="103">
        <v>3</v>
      </c>
      <c r="AI40" s="103"/>
      <c r="AJ40" s="103"/>
      <c r="AK40" s="103"/>
      <c r="AL40" s="103">
        <f t="shared" si="8"/>
        <v>1</v>
      </c>
      <c r="AM40" s="103">
        <v>1</v>
      </c>
      <c r="AN40" s="103"/>
      <c r="AO40" s="103"/>
      <c r="AP40" s="103"/>
      <c r="AQ40" s="103"/>
      <c r="AR40" s="103"/>
      <c r="AS40" s="103"/>
      <c r="AT40" s="103"/>
      <c r="AU40" s="103"/>
      <c r="AV40" s="105">
        <f t="shared" si="9"/>
        <v>13</v>
      </c>
      <c r="AW40" s="105">
        <f t="shared" si="9"/>
        <v>5</v>
      </c>
      <c r="AX40" s="105">
        <f t="shared" si="9"/>
        <v>4</v>
      </c>
      <c r="AY40" s="105">
        <f t="shared" si="9"/>
        <v>3</v>
      </c>
      <c r="AZ40" s="105">
        <f t="shared" si="9"/>
        <v>1</v>
      </c>
      <c r="BA40" s="107">
        <f t="shared" si="0"/>
        <v>67.692307692307693</v>
      </c>
      <c r="BC40" s="106">
        <f t="shared" si="10"/>
        <v>5</v>
      </c>
      <c r="BD40" s="106">
        <f t="shared" si="10"/>
        <v>5</v>
      </c>
      <c r="BE40" s="106">
        <f t="shared" si="10"/>
        <v>0</v>
      </c>
      <c r="BF40" s="106">
        <f t="shared" si="10"/>
        <v>0</v>
      </c>
      <c r="BG40" s="106">
        <f t="shared" si="10"/>
        <v>0</v>
      </c>
    </row>
    <row r="41" spans="1:59">
      <c r="A41" s="94">
        <v>38</v>
      </c>
      <c r="B41" s="102" t="s">
        <v>36</v>
      </c>
      <c r="C41" s="103">
        <f t="shared" si="1"/>
        <v>4</v>
      </c>
      <c r="D41" s="104"/>
      <c r="E41" s="103"/>
      <c r="F41" s="103">
        <v>4</v>
      </c>
      <c r="G41" s="103"/>
      <c r="H41" s="103">
        <f t="shared" si="2"/>
        <v>6</v>
      </c>
      <c r="I41" s="103"/>
      <c r="J41" s="103"/>
      <c r="K41" s="103">
        <v>6</v>
      </c>
      <c r="L41" s="103"/>
      <c r="M41" s="103">
        <f t="shared" si="3"/>
        <v>2</v>
      </c>
      <c r="N41" s="103"/>
      <c r="O41" s="103">
        <v>2</v>
      </c>
      <c r="P41" s="103"/>
      <c r="Q41" s="103"/>
      <c r="R41" s="103">
        <f t="shared" si="4"/>
        <v>0</v>
      </c>
      <c r="S41" s="103"/>
      <c r="T41" s="103"/>
      <c r="U41" s="103"/>
      <c r="V41" s="103"/>
      <c r="W41" s="103">
        <f t="shared" si="5"/>
        <v>2</v>
      </c>
      <c r="X41" s="103"/>
      <c r="Y41" s="103">
        <v>1</v>
      </c>
      <c r="Z41" s="103">
        <v>1</v>
      </c>
      <c r="AA41" s="103"/>
      <c r="AB41" s="103">
        <f t="shared" si="6"/>
        <v>2</v>
      </c>
      <c r="AC41" s="103">
        <v>2</v>
      </c>
      <c r="AD41" s="103"/>
      <c r="AE41" s="103"/>
      <c r="AF41" s="103"/>
      <c r="AG41" s="103">
        <f t="shared" si="7"/>
        <v>7</v>
      </c>
      <c r="AH41" s="103">
        <v>7</v>
      </c>
      <c r="AI41" s="103"/>
      <c r="AJ41" s="103"/>
      <c r="AK41" s="103"/>
      <c r="AL41" s="103">
        <f t="shared" si="8"/>
        <v>4</v>
      </c>
      <c r="AM41" s="103">
        <v>4</v>
      </c>
      <c r="AN41" s="103"/>
      <c r="AO41" s="103"/>
      <c r="AP41" s="103"/>
      <c r="AQ41" s="103"/>
      <c r="AR41" s="103"/>
      <c r="AS41" s="103"/>
      <c r="AT41" s="103"/>
      <c r="AU41" s="103"/>
      <c r="AV41" s="105">
        <f t="shared" si="9"/>
        <v>27</v>
      </c>
      <c r="AW41" s="105">
        <f t="shared" si="9"/>
        <v>13</v>
      </c>
      <c r="AX41" s="105">
        <f t="shared" si="9"/>
        <v>3</v>
      </c>
      <c r="AY41" s="105">
        <f t="shared" si="9"/>
        <v>11</v>
      </c>
      <c r="AZ41" s="105">
        <f t="shared" si="9"/>
        <v>0</v>
      </c>
      <c r="BA41" s="107">
        <f t="shared" si="0"/>
        <v>65.18518518518519</v>
      </c>
      <c r="BC41" s="106">
        <f t="shared" si="10"/>
        <v>13</v>
      </c>
      <c r="BD41" s="106">
        <f t="shared" si="10"/>
        <v>13</v>
      </c>
      <c r="BE41" s="106">
        <f t="shared" si="10"/>
        <v>0</v>
      </c>
      <c r="BF41" s="106">
        <f t="shared" si="10"/>
        <v>0</v>
      </c>
      <c r="BG41" s="106">
        <f t="shared" si="10"/>
        <v>0</v>
      </c>
    </row>
    <row r="42" spans="1:59">
      <c r="A42" s="94">
        <v>39</v>
      </c>
      <c r="B42" s="102" t="s">
        <v>37</v>
      </c>
      <c r="C42" s="103">
        <f t="shared" si="1"/>
        <v>1</v>
      </c>
      <c r="D42" s="104"/>
      <c r="E42" s="103"/>
      <c r="F42" s="103">
        <v>1</v>
      </c>
      <c r="G42" s="103"/>
      <c r="H42" s="103">
        <f t="shared" si="2"/>
        <v>4</v>
      </c>
      <c r="I42" s="103"/>
      <c r="J42" s="103">
        <v>4</v>
      </c>
      <c r="K42" s="103"/>
      <c r="L42" s="103"/>
      <c r="M42" s="103">
        <f t="shared" si="3"/>
        <v>4</v>
      </c>
      <c r="N42" s="103"/>
      <c r="O42" s="103">
        <v>4</v>
      </c>
      <c r="P42" s="103"/>
      <c r="Q42" s="103"/>
      <c r="R42" s="103">
        <f t="shared" si="4"/>
        <v>1</v>
      </c>
      <c r="S42" s="103">
        <v>1</v>
      </c>
      <c r="T42" s="103"/>
      <c r="U42" s="103"/>
      <c r="V42" s="103"/>
      <c r="W42" s="103">
        <f t="shared" si="5"/>
        <v>0</v>
      </c>
      <c r="X42" s="103"/>
      <c r="Y42" s="103"/>
      <c r="Z42" s="103"/>
      <c r="AA42" s="103"/>
      <c r="AB42" s="103">
        <f t="shared" si="6"/>
        <v>0</v>
      </c>
      <c r="AC42" s="103"/>
      <c r="AD42" s="103"/>
      <c r="AE42" s="103"/>
      <c r="AF42" s="103"/>
      <c r="AG42" s="103">
        <f t="shared" si="7"/>
        <v>6</v>
      </c>
      <c r="AH42" s="103">
        <v>6</v>
      </c>
      <c r="AI42" s="103"/>
      <c r="AJ42" s="103"/>
      <c r="AK42" s="103"/>
      <c r="AL42" s="103">
        <f t="shared" si="8"/>
        <v>2</v>
      </c>
      <c r="AM42" s="103">
        <v>2</v>
      </c>
      <c r="AN42" s="103"/>
      <c r="AO42" s="103"/>
      <c r="AP42" s="103"/>
      <c r="AQ42" s="103"/>
      <c r="AR42" s="103"/>
      <c r="AS42" s="103"/>
      <c r="AT42" s="103"/>
      <c r="AU42" s="103"/>
      <c r="AV42" s="105">
        <f t="shared" si="9"/>
        <v>18</v>
      </c>
      <c r="AW42" s="105">
        <f t="shared" si="9"/>
        <v>9</v>
      </c>
      <c r="AX42" s="105">
        <f t="shared" si="9"/>
        <v>8</v>
      </c>
      <c r="AY42" s="105">
        <f t="shared" si="9"/>
        <v>1</v>
      </c>
      <c r="AZ42" s="105">
        <f t="shared" si="9"/>
        <v>0</v>
      </c>
      <c r="BA42" s="107">
        <f t="shared" si="0"/>
        <v>86.666666666666671</v>
      </c>
      <c r="BC42" s="106">
        <f t="shared" si="10"/>
        <v>8</v>
      </c>
      <c r="BD42" s="106">
        <f t="shared" si="10"/>
        <v>8</v>
      </c>
      <c r="BE42" s="106">
        <f t="shared" si="10"/>
        <v>0</v>
      </c>
      <c r="BF42" s="106">
        <f t="shared" si="10"/>
        <v>0</v>
      </c>
      <c r="BG42" s="106">
        <f t="shared" si="10"/>
        <v>0</v>
      </c>
    </row>
    <row r="43" spans="1:59">
      <c r="A43" s="94">
        <v>40</v>
      </c>
      <c r="B43" s="102" t="s">
        <v>38</v>
      </c>
      <c r="C43" s="103">
        <f t="shared" si="1"/>
        <v>2</v>
      </c>
      <c r="D43" s="104"/>
      <c r="E43" s="103"/>
      <c r="F43" s="103">
        <v>2</v>
      </c>
      <c r="G43" s="103"/>
      <c r="H43" s="103">
        <f t="shared" si="2"/>
        <v>20</v>
      </c>
      <c r="I43" s="103"/>
      <c r="J43" s="103">
        <v>10</v>
      </c>
      <c r="K43" s="103">
        <v>5</v>
      </c>
      <c r="L43" s="103">
        <v>5</v>
      </c>
      <c r="M43" s="103">
        <f t="shared" si="3"/>
        <v>7</v>
      </c>
      <c r="N43" s="103"/>
      <c r="O43" s="103">
        <v>7</v>
      </c>
      <c r="P43" s="103"/>
      <c r="Q43" s="103"/>
      <c r="R43" s="103">
        <f t="shared" si="4"/>
        <v>7</v>
      </c>
      <c r="S43" s="103">
        <v>1</v>
      </c>
      <c r="T43" s="103">
        <v>5</v>
      </c>
      <c r="U43" s="103">
        <v>1</v>
      </c>
      <c r="V43" s="103"/>
      <c r="W43" s="103">
        <f t="shared" si="5"/>
        <v>1</v>
      </c>
      <c r="X43" s="103"/>
      <c r="Y43" s="103">
        <v>1</v>
      </c>
      <c r="Z43" s="103"/>
      <c r="AA43" s="103"/>
      <c r="AB43" s="103">
        <f t="shared" si="6"/>
        <v>0</v>
      </c>
      <c r="AC43" s="103"/>
      <c r="AD43" s="103"/>
      <c r="AE43" s="103"/>
      <c r="AF43" s="103"/>
      <c r="AG43" s="103">
        <f t="shared" si="7"/>
        <v>2</v>
      </c>
      <c r="AH43" s="103">
        <v>2</v>
      </c>
      <c r="AI43" s="103"/>
      <c r="AJ43" s="103"/>
      <c r="AK43" s="103"/>
      <c r="AL43" s="103">
        <f t="shared" si="8"/>
        <v>2</v>
      </c>
      <c r="AM43" s="103">
        <v>2</v>
      </c>
      <c r="AN43" s="103"/>
      <c r="AO43" s="103"/>
      <c r="AP43" s="103"/>
      <c r="AQ43" s="103"/>
      <c r="AR43" s="103"/>
      <c r="AS43" s="103"/>
      <c r="AT43" s="103"/>
      <c r="AU43" s="103"/>
      <c r="AV43" s="105">
        <f t="shared" si="9"/>
        <v>41</v>
      </c>
      <c r="AW43" s="105">
        <f t="shared" si="9"/>
        <v>5</v>
      </c>
      <c r="AX43" s="105">
        <f t="shared" si="9"/>
        <v>23</v>
      </c>
      <c r="AY43" s="105">
        <f t="shared" si="9"/>
        <v>8</v>
      </c>
      <c r="AZ43" s="105">
        <f t="shared" si="9"/>
        <v>5</v>
      </c>
      <c r="BA43" s="107">
        <f t="shared" si="0"/>
        <v>60.975609756097555</v>
      </c>
      <c r="BC43" s="106">
        <f t="shared" si="10"/>
        <v>4</v>
      </c>
      <c r="BD43" s="106">
        <f t="shared" si="10"/>
        <v>4</v>
      </c>
      <c r="BE43" s="106">
        <f t="shared" si="10"/>
        <v>0</v>
      </c>
      <c r="BF43" s="106">
        <f t="shared" si="10"/>
        <v>0</v>
      </c>
      <c r="BG43" s="106">
        <f t="shared" si="10"/>
        <v>0</v>
      </c>
    </row>
    <row r="44" spans="1:59">
      <c r="A44" s="94">
        <v>41</v>
      </c>
      <c r="B44" s="102" t="s">
        <v>45</v>
      </c>
      <c r="C44" s="103">
        <f t="shared" si="1"/>
        <v>65</v>
      </c>
      <c r="D44" s="104">
        <v>3</v>
      </c>
      <c r="E44" s="103">
        <v>60</v>
      </c>
      <c r="F44" s="103">
        <v>2</v>
      </c>
      <c r="G44" s="103"/>
      <c r="H44" s="103">
        <f t="shared" si="2"/>
        <v>18</v>
      </c>
      <c r="I44" s="103">
        <v>2</v>
      </c>
      <c r="J44" s="103">
        <v>14</v>
      </c>
      <c r="K44" s="103">
        <v>2</v>
      </c>
      <c r="L44" s="103"/>
      <c r="M44" s="103">
        <f t="shared" si="3"/>
        <v>4</v>
      </c>
      <c r="N44" s="103"/>
      <c r="O44" s="103">
        <v>3</v>
      </c>
      <c r="P44" s="103">
        <v>1</v>
      </c>
      <c r="Q44" s="103"/>
      <c r="R44" s="103">
        <f t="shared" si="4"/>
        <v>2</v>
      </c>
      <c r="S44" s="103"/>
      <c r="T44" s="103">
        <v>2</v>
      </c>
      <c r="U44" s="103"/>
      <c r="V44" s="103"/>
      <c r="W44" s="103">
        <f t="shared" si="5"/>
        <v>2</v>
      </c>
      <c r="X44" s="103">
        <v>1</v>
      </c>
      <c r="Y44" s="103"/>
      <c r="Z44" s="103">
        <v>1</v>
      </c>
      <c r="AA44" s="103"/>
      <c r="AB44" s="103">
        <f t="shared" si="6"/>
        <v>0</v>
      </c>
      <c r="AC44" s="103"/>
      <c r="AD44" s="103"/>
      <c r="AE44" s="103"/>
      <c r="AF44" s="103"/>
      <c r="AG44" s="103">
        <f t="shared" si="7"/>
        <v>0</v>
      </c>
      <c r="AH44" s="103"/>
      <c r="AI44" s="103"/>
      <c r="AJ44" s="103"/>
      <c r="AK44" s="103"/>
      <c r="AL44" s="103">
        <f t="shared" si="8"/>
        <v>0</v>
      </c>
      <c r="AM44" s="103"/>
      <c r="AN44" s="103"/>
      <c r="AO44" s="103"/>
      <c r="AP44" s="103"/>
      <c r="AQ44" s="103">
        <f>SUM(AR44:AU44)</f>
        <v>88</v>
      </c>
      <c r="AR44" s="103">
        <v>88</v>
      </c>
      <c r="AS44" s="103"/>
      <c r="AT44" s="103"/>
      <c r="AU44" s="103"/>
      <c r="AV44" s="105">
        <f t="shared" si="9"/>
        <v>179</v>
      </c>
      <c r="AW44" s="105">
        <f t="shared" si="9"/>
        <v>94</v>
      </c>
      <c r="AX44" s="105">
        <f t="shared" si="9"/>
        <v>79</v>
      </c>
      <c r="AY44" s="105">
        <f t="shared" si="9"/>
        <v>6</v>
      </c>
      <c r="AZ44" s="105">
        <f t="shared" si="9"/>
        <v>0</v>
      </c>
      <c r="BA44" s="107">
        <f t="shared" si="0"/>
        <v>88.491620111731848</v>
      </c>
      <c r="BC44" s="106">
        <f t="shared" si="10"/>
        <v>88</v>
      </c>
      <c r="BD44" s="106">
        <f t="shared" si="10"/>
        <v>88</v>
      </c>
      <c r="BE44" s="106">
        <f t="shared" si="10"/>
        <v>0</v>
      </c>
      <c r="BF44" s="106">
        <f t="shared" si="10"/>
        <v>0</v>
      </c>
      <c r="BG44" s="106">
        <f t="shared" si="10"/>
        <v>0</v>
      </c>
    </row>
    <row r="45" spans="1:59">
      <c r="B45" s="108"/>
      <c r="C45" s="109"/>
      <c r="D45" s="110"/>
      <c r="E45" s="110"/>
      <c r="F45" s="110"/>
      <c r="G45" s="110"/>
      <c r="H45" s="109"/>
      <c r="I45" s="110"/>
      <c r="J45" s="109"/>
      <c r="K45" s="110"/>
      <c r="L45" s="110"/>
      <c r="M45" s="109"/>
      <c r="N45" s="110"/>
      <c r="O45" s="110"/>
      <c r="P45" s="110"/>
      <c r="Q45" s="110"/>
      <c r="R45" s="109"/>
      <c r="S45" s="110"/>
      <c r="T45" s="110"/>
      <c r="U45" s="110"/>
      <c r="V45" s="110"/>
      <c r="W45" s="109"/>
      <c r="X45" s="110"/>
      <c r="Y45" s="110"/>
      <c r="Z45" s="110"/>
      <c r="AA45" s="110"/>
      <c r="AB45" s="109"/>
      <c r="AC45" s="110"/>
      <c r="AD45" s="110"/>
      <c r="AE45" s="110"/>
      <c r="AF45" s="110"/>
      <c r="AG45" s="109"/>
      <c r="AH45" s="110"/>
      <c r="AI45" s="110"/>
      <c r="AJ45" s="110"/>
      <c r="AK45" s="110"/>
      <c r="AL45" s="109"/>
      <c r="AM45" s="110"/>
      <c r="AN45" s="110"/>
      <c r="AO45" s="110"/>
      <c r="AP45" s="110"/>
      <c r="AQ45" s="110"/>
      <c r="AR45" s="110"/>
      <c r="AS45" s="110"/>
      <c r="AT45" s="110"/>
      <c r="AU45" s="110"/>
      <c r="BD45" s="101"/>
      <c r="BE45" s="101"/>
      <c r="BF45" s="101"/>
      <c r="BG45" s="101"/>
    </row>
    <row r="46" spans="1:59">
      <c r="B46" s="95" t="s">
        <v>110</v>
      </c>
      <c r="C46" s="103">
        <f>SUM(C4:C44)</f>
        <v>177</v>
      </c>
      <c r="D46" s="103">
        <f t="shared" ref="D46:AU46" si="11">SUM(D4:D44)</f>
        <v>10</v>
      </c>
      <c r="E46" s="103">
        <f t="shared" si="11"/>
        <v>113</v>
      </c>
      <c r="F46" s="103">
        <f t="shared" si="11"/>
        <v>53</v>
      </c>
      <c r="G46" s="103">
        <f t="shared" si="11"/>
        <v>1</v>
      </c>
      <c r="H46" s="103">
        <f t="shared" si="11"/>
        <v>793</v>
      </c>
      <c r="I46" s="103">
        <f t="shared" si="11"/>
        <v>78</v>
      </c>
      <c r="J46" s="103">
        <f t="shared" si="11"/>
        <v>457</v>
      </c>
      <c r="K46" s="103">
        <f t="shared" si="11"/>
        <v>179</v>
      </c>
      <c r="L46" s="103">
        <f t="shared" si="11"/>
        <v>79</v>
      </c>
      <c r="M46" s="103">
        <f t="shared" si="11"/>
        <v>145</v>
      </c>
      <c r="N46" s="103">
        <f t="shared" si="11"/>
        <v>4</v>
      </c>
      <c r="O46" s="103">
        <f t="shared" si="11"/>
        <v>122</v>
      </c>
      <c r="P46" s="103">
        <f t="shared" si="11"/>
        <v>19</v>
      </c>
      <c r="Q46" s="103">
        <f t="shared" si="11"/>
        <v>0</v>
      </c>
      <c r="R46" s="103">
        <f t="shared" si="11"/>
        <v>122</v>
      </c>
      <c r="S46" s="103">
        <f t="shared" si="11"/>
        <v>16</v>
      </c>
      <c r="T46" s="103">
        <f t="shared" si="11"/>
        <v>79</v>
      </c>
      <c r="U46" s="103">
        <f t="shared" si="11"/>
        <v>5</v>
      </c>
      <c r="V46" s="103">
        <f t="shared" si="11"/>
        <v>22</v>
      </c>
      <c r="W46" s="103">
        <f t="shared" si="11"/>
        <v>56</v>
      </c>
      <c r="X46" s="103">
        <f t="shared" si="11"/>
        <v>27</v>
      </c>
      <c r="Y46" s="103">
        <f t="shared" si="11"/>
        <v>21</v>
      </c>
      <c r="Z46" s="103">
        <f t="shared" si="11"/>
        <v>8</v>
      </c>
      <c r="AA46" s="103">
        <f t="shared" si="11"/>
        <v>0</v>
      </c>
      <c r="AB46" s="103">
        <f t="shared" si="11"/>
        <v>18</v>
      </c>
      <c r="AC46" s="103">
        <f t="shared" si="11"/>
        <v>14</v>
      </c>
      <c r="AD46" s="103">
        <f t="shared" si="11"/>
        <v>4</v>
      </c>
      <c r="AE46" s="103">
        <f t="shared" si="11"/>
        <v>0</v>
      </c>
      <c r="AF46" s="103">
        <f t="shared" si="11"/>
        <v>0</v>
      </c>
      <c r="AG46" s="103">
        <f t="shared" si="11"/>
        <v>320</v>
      </c>
      <c r="AH46" s="103">
        <f t="shared" si="11"/>
        <v>273</v>
      </c>
      <c r="AI46" s="103">
        <f t="shared" si="11"/>
        <v>46</v>
      </c>
      <c r="AJ46" s="103">
        <f t="shared" si="11"/>
        <v>1</v>
      </c>
      <c r="AK46" s="103">
        <f t="shared" si="11"/>
        <v>0</v>
      </c>
      <c r="AL46" s="103">
        <f t="shared" si="11"/>
        <v>160</v>
      </c>
      <c r="AM46" s="103">
        <f t="shared" si="11"/>
        <v>133</v>
      </c>
      <c r="AN46" s="103">
        <f t="shared" si="11"/>
        <v>25</v>
      </c>
      <c r="AO46" s="103">
        <f t="shared" si="11"/>
        <v>2</v>
      </c>
      <c r="AP46" s="103">
        <f t="shared" si="11"/>
        <v>0</v>
      </c>
      <c r="AQ46" s="103">
        <f t="shared" si="11"/>
        <v>88</v>
      </c>
      <c r="AR46" s="103">
        <f t="shared" si="11"/>
        <v>88</v>
      </c>
      <c r="AS46" s="103">
        <f t="shared" si="11"/>
        <v>0</v>
      </c>
      <c r="AT46" s="103">
        <f t="shared" si="11"/>
        <v>0</v>
      </c>
      <c r="AU46" s="103">
        <f t="shared" si="11"/>
        <v>0</v>
      </c>
      <c r="AV46" s="103">
        <f t="shared" ref="AV46:AZ46" si="12">SUM(AV4:AV44)</f>
        <v>1879</v>
      </c>
      <c r="AW46" s="103">
        <f t="shared" si="12"/>
        <v>643</v>
      </c>
      <c r="AX46" s="103">
        <f t="shared" si="12"/>
        <v>867</v>
      </c>
      <c r="AY46" s="103">
        <f t="shared" si="12"/>
        <v>267</v>
      </c>
      <c r="AZ46" s="103">
        <f t="shared" si="12"/>
        <v>102</v>
      </c>
      <c r="BA46" s="100">
        <f>AVERAGE(BA4:BA44)</f>
        <v>70.84793242222861</v>
      </c>
      <c r="BC46" s="106">
        <f>SUM(BC4:BC44)</f>
        <v>586</v>
      </c>
      <c r="BD46" s="106">
        <f>SUM(BD4:BD44)</f>
        <v>508</v>
      </c>
      <c r="BE46" s="106">
        <f>SUM(BE4:BE44)</f>
        <v>75</v>
      </c>
      <c r="BF46" s="106">
        <f>SUM(BF4:BF44)</f>
        <v>3</v>
      </c>
      <c r="BG46" s="106">
        <f>SUM(BG4:BG44)</f>
        <v>0</v>
      </c>
    </row>
    <row r="47" spans="1:59" s="112" customFormat="1">
      <c r="B47" s="113"/>
      <c r="C47" s="113"/>
      <c r="D47" s="113">
        <f>D46/177</f>
        <v>5.6497175141242938E-2</v>
      </c>
      <c r="E47" s="113">
        <f t="shared" ref="E47:G47" si="13">E46/177</f>
        <v>0.6384180790960452</v>
      </c>
      <c r="F47" s="113">
        <f t="shared" si="13"/>
        <v>0.29943502824858759</v>
      </c>
      <c r="G47" s="113">
        <f t="shared" si="13"/>
        <v>5.6497175141242938E-3</v>
      </c>
      <c r="H47" s="113"/>
      <c r="I47" s="113">
        <f>I46/793</f>
        <v>9.8360655737704916E-2</v>
      </c>
      <c r="J47" s="113">
        <f t="shared" ref="J47:L47" si="14">J46/793</f>
        <v>0.57629255989911732</v>
      </c>
      <c r="K47" s="113">
        <f t="shared" si="14"/>
        <v>0.2257250945775536</v>
      </c>
      <c r="L47" s="113">
        <f t="shared" si="14"/>
        <v>9.9621689785624218E-2</v>
      </c>
      <c r="M47" s="113"/>
      <c r="N47" s="113">
        <f>N46/145</f>
        <v>2.7586206896551724E-2</v>
      </c>
      <c r="O47" s="113">
        <f t="shared" ref="O47:Q47" si="15">O46/145</f>
        <v>0.8413793103448276</v>
      </c>
      <c r="P47" s="113">
        <f t="shared" si="15"/>
        <v>0.1310344827586207</v>
      </c>
      <c r="Q47" s="113">
        <f t="shared" si="15"/>
        <v>0</v>
      </c>
      <c r="R47" s="113"/>
      <c r="S47" s="113">
        <f>S46/122</f>
        <v>0.13114754098360656</v>
      </c>
      <c r="T47" s="113">
        <f t="shared" ref="T47:V47" si="16">T46/122</f>
        <v>0.64754098360655743</v>
      </c>
      <c r="U47" s="113">
        <f t="shared" si="16"/>
        <v>4.0983606557377046E-2</v>
      </c>
      <c r="V47" s="113">
        <f t="shared" si="16"/>
        <v>0.18032786885245902</v>
      </c>
      <c r="W47" s="113"/>
      <c r="X47" s="113">
        <f>X46/56</f>
        <v>0.48214285714285715</v>
      </c>
      <c r="Y47" s="113">
        <f t="shared" ref="Y47:AA47" si="17">Y46/56</f>
        <v>0.375</v>
      </c>
      <c r="Z47" s="113">
        <f t="shared" si="17"/>
        <v>0.14285714285714285</v>
      </c>
      <c r="AA47" s="113">
        <f t="shared" si="17"/>
        <v>0</v>
      </c>
      <c r="AB47" s="113"/>
      <c r="AC47" s="113">
        <f>AC46/18</f>
        <v>0.77777777777777779</v>
      </c>
      <c r="AD47" s="113">
        <f t="shared" ref="AD47:AF47" si="18">AD46/18</f>
        <v>0.22222222222222221</v>
      </c>
      <c r="AE47" s="113">
        <f t="shared" si="18"/>
        <v>0</v>
      </c>
      <c r="AF47" s="113">
        <f t="shared" si="18"/>
        <v>0</v>
      </c>
      <c r="AG47" s="113"/>
      <c r="AH47" s="113">
        <f>AH46/320</f>
        <v>0.85312500000000002</v>
      </c>
      <c r="AI47" s="113">
        <f t="shared" ref="AI47:AK47" si="19">AI46/320</f>
        <v>0.14374999999999999</v>
      </c>
      <c r="AJ47" s="113">
        <f t="shared" si="19"/>
        <v>3.1250000000000002E-3</v>
      </c>
      <c r="AK47" s="113">
        <f t="shared" si="19"/>
        <v>0</v>
      </c>
      <c r="AL47" s="113"/>
      <c r="AM47" s="113">
        <f>AM46/160</f>
        <v>0.83125000000000004</v>
      </c>
      <c r="AN47" s="113">
        <f t="shared" ref="AN47:AP47" si="20">AN46/160</f>
        <v>0.15625</v>
      </c>
      <c r="AO47" s="113">
        <f t="shared" si="20"/>
        <v>1.2500000000000001E-2</v>
      </c>
      <c r="AP47" s="113">
        <f t="shared" si="20"/>
        <v>0</v>
      </c>
      <c r="AQ47" s="113"/>
      <c r="AR47" s="114">
        <f>AR46/88</f>
        <v>1</v>
      </c>
      <c r="AS47" s="114">
        <f>AS46/90</f>
        <v>0</v>
      </c>
      <c r="AT47" s="114">
        <f>AT46/90</f>
        <v>0</v>
      </c>
      <c r="AU47" s="114">
        <f>AU46/90</f>
        <v>0</v>
      </c>
      <c r="AV47" s="115"/>
      <c r="AW47" s="115">
        <f>AW46/1933</f>
        <v>0.33264355923435074</v>
      </c>
      <c r="AX47" s="115">
        <f>AX46/1933</f>
        <v>0.44852560786342471</v>
      </c>
      <c r="AY47" s="115">
        <f>AY46/1933</f>
        <v>0.13812726332126229</v>
      </c>
      <c r="AZ47" s="115">
        <f>AZ46/1933</f>
        <v>5.2767718572167617E-2</v>
      </c>
      <c r="BA47" s="116"/>
      <c r="BB47" s="119"/>
      <c r="BC47" s="113"/>
      <c r="BD47" s="114">
        <f>BD46/586</f>
        <v>0.86689419795221845</v>
      </c>
      <c r="BE47" s="114">
        <f t="shared" ref="BE47:BG47" si="21">BE46/586</f>
        <v>0.12798634812286688</v>
      </c>
      <c r="BF47" s="114">
        <f t="shared" si="21"/>
        <v>5.1194539249146756E-3</v>
      </c>
      <c r="BG47" s="114">
        <f t="shared" si="21"/>
        <v>0</v>
      </c>
    </row>
    <row r="48" spans="1:59">
      <c r="B48" s="69"/>
      <c r="C48" s="150" t="s">
        <v>131</v>
      </c>
      <c r="D48" s="150"/>
      <c r="E48" s="150"/>
      <c r="F48" s="150"/>
      <c r="G48" s="150"/>
      <c r="H48" s="150" t="s">
        <v>132</v>
      </c>
      <c r="I48" s="150"/>
      <c r="J48" s="150"/>
      <c r="K48" s="150"/>
      <c r="L48" s="150"/>
      <c r="M48" s="150" t="s">
        <v>133</v>
      </c>
      <c r="N48" s="150"/>
      <c r="O48" s="150"/>
      <c r="P48" s="150"/>
      <c r="Q48" s="150"/>
      <c r="R48" s="150" t="s">
        <v>104</v>
      </c>
      <c r="S48" s="150"/>
      <c r="T48" s="150"/>
      <c r="U48" s="150"/>
      <c r="V48" s="150"/>
      <c r="W48" s="150" t="s">
        <v>134</v>
      </c>
      <c r="X48" s="150"/>
      <c r="Y48" s="150"/>
      <c r="Z48" s="150"/>
      <c r="AA48" s="150"/>
      <c r="AB48" s="150" t="s">
        <v>106</v>
      </c>
      <c r="AC48" s="150"/>
      <c r="AD48" s="150"/>
      <c r="AE48" s="150"/>
      <c r="AF48" s="150"/>
      <c r="AG48" s="150" t="s">
        <v>107</v>
      </c>
      <c r="AH48" s="150"/>
      <c r="AI48" s="150"/>
      <c r="AJ48" s="150"/>
      <c r="AK48" s="150"/>
      <c r="AL48" s="150" t="s">
        <v>108</v>
      </c>
      <c r="AM48" s="150"/>
      <c r="AN48" s="150"/>
      <c r="AO48" s="150"/>
      <c r="AP48" s="150"/>
      <c r="AQ48" s="151"/>
      <c r="AR48" s="152"/>
      <c r="AS48" s="152"/>
      <c r="AT48" s="152"/>
      <c r="AU48" s="152"/>
      <c r="AV48" s="153" t="s">
        <v>109</v>
      </c>
      <c r="AW48" s="153"/>
      <c r="AX48" s="153"/>
      <c r="AY48" s="153"/>
      <c r="AZ48" s="153"/>
      <c r="BA48" s="96"/>
      <c r="BB48" s="97"/>
      <c r="BC48" s="154" t="s">
        <v>135</v>
      </c>
      <c r="BD48" s="154"/>
      <c r="BE48" s="154"/>
      <c r="BF48" s="154"/>
      <c r="BG48" s="154"/>
    </row>
    <row r="53" spans="2:52">
      <c r="AX53" s="116"/>
      <c r="AY53" s="116"/>
      <c r="AZ53" s="116"/>
    </row>
    <row r="54" spans="2:52" ht="73.5">
      <c r="B54" s="117"/>
      <c r="C54" s="73" t="s">
        <v>41</v>
      </c>
      <c r="D54" s="73" t="s">
        <v>42</v>
      </c>
      <c r="E54" s="73" t="s">
        <v>43</v>
      </c>
      <c r="F54" s="73" t="s">
        <v>44</v>
      </c>
    </row>
    <row r="55" spans="2:52">
      <c r="B55" s="120" t="s">
        <v>137</v>
      </c>
      <c r="C55" s="121">
        <v>5.6497175141242938E-2</v>
      </c>
      <c r="D55" s="121">
        <v>0.6384180790960452</v>
      </c>
      <c r="E55" s="121">
        <v>0.29943502824858759</v>
      </c>
      <c r="F55" s="121">
        <v>5.6497175141242938E-3</v>
      </c>
    </row>
    <row r="56" spans="2:52">
      <c r="B56" s="120" t="s">
        <v>74</v>
      </c>
      <c r="C56" s="121">
        <v>9.8360655737704916E-2</v>
      </c>
      <c r="D56" s="121">
        <v>0.57629255989911732</v>
      </c>
      <c r="E56" s="121">
        <v>0.2257250945775536</v>
      </c>
      <c r="F56" s="121">
        <v>9.9621689785624218E-2</v>
      </c>
    </row>
    <row r="57" spans="2:52">
      <c r="B57" s="120" t="s">
        <v>75</v>
      </c>
      <c r="C57" s="121">
        <v>2.7586206896551724E-2</v>
      </c>
      <c r="D57" s="121">
        <v>0.8413793103448276</v>
      </c>
      <c r="E57" s="121">
        <v>0.1310344827586207</v>
      </c>
      <c r="F57" s="121">
        <v>0</v>
      </c>
    </row>
    <row r="58" spans="2:52">
      <c r="B58" s="120" t="s">
        <v>76</v>
      </c>
      <c r="C58" s="121">
        <v>0.13114754098360656</v>
      </c>
      <c r="D58" s="121">
        <v>0.64754098360655743</v>
      </c>
      <c r="E58" s="121">
        <v>4.0983606557377046E-2</v>
      </c>
      <c r="F58" s="121">
        <v>0.18032786885245902</v>
      </c>
    </row>
    <row r="59" spans="2:52">
      <c r="B59" s="120" t="s">
        <v>77</v>
      </c>
      <c r="C59" s="121">
        <v>0.48214285714285715</v>
      </c>
      <c r="D59" s="121">
        <v>0.375</v>
      </c>
      <c r="E59" s="121">
        <v>0.14285714285714285</v>
      </c>
      <c r="F59" s="121">
        <v>0</v>
      </c>
    </row>
    <row r="60" spans="2:52">
      <c r="B60" s="122" t="s">
        <v>135</v>
      </c>
      <c r="C60" s="123">
        <v>0.86689419795221845</v>
      </c>
      <c r="D60" s="123">
        <v>0.12798634812286688</v>
      </c>
      <c r="E60" s="123">
        <v>5.1194539249146756E-3</v>
      </c>
      <c r="F60" s="123">
        <v>0</v>
      </c>
      <c r="AO60" s="118"/>
      <c r="AP60" s="118"/>
    </row>
    <row r="61" spans="2:52">
      <c r="B61" s="106" t="s">
        <v>52</v>
      </c>
      <c r="C61" s="113">
        <v>0.33264355923435074</v>
      </c>
      <c r="D61" s="113">
        <v>0.44852560786342471</v>
      </c>
      <c r="E61" s="113">
        <v>0.13812726332126229</v>
      </c>
      <c r="F61" s="113">
        <v>5.2767718572167617E-2</v>
      </c>
    </row>
  </sheetData>
  <mergeCells count="22">
    <mergeCell ref="AB2:AF2"/>
    <mergeCell ref="C2:G2"/>
    <mergeCell ref="H2:L2"/>
    <mergeCell ref="M2:Q2"/>
    <mergeCell ref="R2:V2"/>
    <mergeCell ref="W2:AA2"/>
    <mergeCell ref="C48:G48"/>
    <mergeCell ref="H48:L48"/>
    <mergeCell ref="M48:Q48"/>
    <mergeCell ref="R48:V48"/>
    <mergeCell ref="W48:AA48"/>
    <mergeCell ref="BC48:BG48"/>
    <mergeCell ref="AG2:AK2"/>
    <mergeCell ref="AL2:AP2"/>
    <mergeCell ref="AQ2:AU2"/>
    <mergeCell ref="AV2:AZ2"/>
    <mergeCell ref="BC2:BG2"/>
    <mergeCell ref="AB48:AF48"/>
    <mergeCell ref="AG48:AK48"/>
    <mergeCell ref="AL48:AP48"/>
    <mergeCell ref="AQ48:AU48"/>
    <mergeCell ref="AV48:AZ48"/>
  </mergeCells>
  <phoneticPr fontId="11"/>
  <hyperlinks>
    <hyperlink ref="AQ2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M30" sqref="M30"/>
    </sheetView>
  </sheetViews>
  <sheetFormatPr defaultRowHeight="13.5"/>
  <cols>
    <col min="1" max="2" width="9" style="5"/>
    <col min="3" max="16384" width="9" style="3"/>
  </cols>
  <sheetData>
    <row r="1" spans="1:14">
      <c r="A1" s="3"/>
      <c r="B1" s="161" t="s">
        <v>141</v>
      </c>
      <c r="C1" s="161"/>
      <c r="D1" s="131"/>
      <c r="E1" s="161" t="s">
        <v>142</v>
      </c>
      <c r="F1" s="161"/>
      <c r="G1" s="132"/>
      <c r="H1" s="162" t="s">
        <v>143</v>
      </c>
      <c r="I1" s="163"/>
      <c r="J1" s="163"/>
      <c r="K1" s="163"/>
      <c r="L1" s="163"/>
      <c r="M1" s="163"/>
      <c r="N1" s="164"/>
    </row>
    <row r="2" spans="1:14" ht="121.5">
      <c r="A2" s="3"/>
      <c r="B2" s="129" t="s">
        <v>144</v>
      </c>
      <c r="C2" s="98" t="s">
        <v>145</v>
      </c>
      <c r="D2" s="98"/>
      <c r="E2" s="129" t="s">
        <v>144</v>
      </c>
      <c r="F2" s="98" t="s">
        <v>145</v>
      </c>
      <c r="G2" s="98"/>
      <c r="H2" s="98" t="s">
        <v>146</v>
      </c>
      <c r="I2" s="98" t="s">
        <v>147</v>
      </c>
      <c r="J2" s="98" t="s">
        <v>148</v>
      </c>
      <c r="K2" s="98" t="s">
        <v>149</v>
      </c>
      <c r="L2" s="94" t="s">
        <v>150</v>
      </c>
      <c r="M2" s="94"/>
      <c r="N2" s="94"/>
    </row>
    <row r="3" spans="1:14">
      <c r="A3" s="133">
        <v>2010</v>
      </c>
      <c r="B3" s="5">
        <v>34</v>
      </c>
      <c r="C3" s="3">
        <v>6</v>
      </c>
      <c r="D3" s="133">
        <v>2010</v>
      </c>
      <c r="E3" s="3">
        <v>39</v>
      </c>
      <c r="F3" s="3">
        <v>2</v>
      </c>
      <c r="G3" s="133">
        <v>2010</v>
      </c>
      <c r="H3" s="3">
        <v>10</v>
      </c>
      <c r="I3" s="3">
        <v>5</v>
      </c>
      <c r="J3" s="3">
        <v>3</v>
      </c>
      <c r="K3" s="3">
        <v>5</v>
      </c>
      <c r="L3" s="3">
        <v>18</v>
      </c>
    </row>
    <row r="4" spans="1:14">
      <c r="A4" s="133">
        <v>2011</v>
      </c>
      <c r="B4" s="130">
        <v>37</v>
      </c>
      <c r="C4" s="130">
        <v>4</v>
      </c>
      <c r="D4" s="133">
        <v>2011</v>
      </c>
      <c r="E4" s="130">
        <v>41</v>
      </c>
      <c r="F4" s="130">
        <v>0</v>
      </c>
      <c r="G4" s="133">
        <v>2011</v>
      </c>
      <c r="H4" s="130">
        <v>6</v>
      </c>
      <c r="I4" s="130">
        <v>4</v>
      </c>
      <c r="J4" s="130">
        <v>0</v>
      </c>
      <c r="K4" s="130">
        <v>5</v>
      </c>
    </row>
    <row r="5" spans="1:14">
      <c r="A5" s="133">
        <v>2012</v>
      </c>
      <c r="B5" s="5">
        <v>38</v>
      </c>
      <c r="C5" s="3">
        <v>2</v>
      </c>
      <c r="D5" s="133">
        <v>2012</v>
      </c>
      <c r="E5" s="3">
        <v>41</v>
      </c>
      <c r="F5" s="3">
        <v>0</v>
      </c>
      <c r="G5" s="133">
        <v>2012</v>
      </c>
      <c r="H5" s="3">
        <v>7</v>
      </c>
      <c r="I5" s="3">
        <v>4</v>
      </c>
      <c r="J5" s="3">
        <v>2</v>
      </c>
      <c r="K5" s="3">
        <v>5</v>
      </c>
    </row>
  </sheetData>
  <mergeCells count="3">
    <mergeCell ref="B1:C1"/>
    <mergeCell ref="E1:F1"/>
    <mergeCell ref="H1:N1"/>
  </mergeCells>
  <phoneticPr fontId="1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施設毎の％の比較</vt:lpstr>
      <vt:lpstr>2008-2012総合点数の比較</vt:lpstr>
      <vt:lpstr>総合点数の変遷</vt:lpstr>
      <vt:lpstr>2008年</vt:lpstr>
      <vt:lpstr>2009年</vt:lpstr>
      <vt:lpstr>2010年</vt:lpstr>
      <vt:lpstr>2011年</vt:lpstr>
      <vt:lpstr>2012年</vt:lpstr>
      <vt:lpstr>問2-4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2013-01-10T14:33:32Z</dcterms:modified>
</cp:coreProperties>
</file>